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225" windowWidth="9540" windowHeight="11085"/>
  </bookViews>
  <sheets>
    <sheet name="planilha " sheetId="1" r:id="rId1"/>
    <sheet name="cronograma" sheetId="2" r:id="rId2"/>
  </sheets>
  <definedNames>
    <definedName name="_xlnm.Print_Area" localSheetId="1">cronograma!$A$1:$S$40</definedName>
    <definedName name="_xlnm.Print_Area" localSheetId="0">'planilha '!$A$1:$I$155</definedName>
    <definedName name="_xlnm.Print_Titles" localSheetId="0">'planilha '!$B:$I,'planilha '!$1:$12</definedName>
  </definedNames>
  <calcPr calcId="145621"/>
</workbook>
</file>

<file path=xl/calcChain.xml><?xml version="1.0" encoding="utf-8"?>
<calcChain xmlns="http://schemas.openxmlformats.org/spreadsheetml/2006/main">
  <c r="K4" i="2" l="1"/>
  <c r="K3" i="2"/>
  <c r="B4" i="2"/>
  <c r="B3" i="2"/>
  <c r="B2" i="2"/>
  <c r="D154" i="1"/>
  <c r="D153" i="1"/>
  <c r="K40" i="2" l="1"/>
  <c r="K39" i="2"/>
  <c r="K35" i="2"/>
  <c r="E15" i="1" l="1"/>
  <c r="G22" i="1" l="1"/>
  <c r="H22" i="1" s="1"/>
  <c r="S14" i="2" l="1"/>
  <c r="S15" i="2"/>
  <c r="B16" i="2"/>
  <c r="E30" i="1" l="1"/>
  <c r="E28" i="1"/>
  <c r="E27" i="1"/>
  <c r="G27" i="1" l="1"/>
  <c r="H27" i="1" s="1"/>
  <c r="G29" i="1"/>
  <c r="H29" i="1" s="1"/>
  <c r="G31" i="1"/>
  <c r="H31" i="1" s="1"/>
  <c r="G28" i="1" l="1"/>
  <c r="H28" i="1" s="1"/>
  <c r="G23" i="1" l="1"/>
  <c r="H23" i="1" s="1"/>
  <c r="G38" i="1" l="1"/>
  <c r="H38" i="1" s="1"/>
  <c r="G30" i="1"/>
  <c r="H30" i="1" s="1"/>
  <c r="E19" i="1"/>
  <c r="E20" i="1" s="1"/>
  <c r="F8" i="1"/>
  <c r="E21" i="1" l="1"/>
  <c r="G21" i="1" s="1"/>
  <c r="H21" i="1" s="1"/>
  <c r="G20" i="1"/>
  <c r="H20" i="1" s="1"/>
  <c r="G19" i="1"/>
  <c r="H19" i="1" s="1"/>
  <c r="F112" i="1"/>
  <c r="F83" i="1"/>
  <c r="F135" i="1" s="1"/>
  <c r="G33" i="1"/>
  <c r="H33" i="1" s="1"/>
  <c r="H7" i="2" l="1"/>
  <c r="K2" i="2"/>
  <c r="J35" i="2"/>
  <c r="B9" i="2"/>
  <c r="B8" i="2"/>
  <c r="B7" i="2"/>
  <c r="B6" i="2"/>
  <c r="F58" i="1" l="1"/>
  <c r="F82" i="1"/>
  <c r="G59" i="1" l="1"/>
  <c r="H59" i="1" s="1"/>
  <c r="G66" i="1"/>
  <c r="H66" i="1" s="1"/>
  <c r="G130" i="1"/>
  <c r="H130" i="1" s="1"/>
  <c r="G131" i="1" l="1"/>
  <c r="H131" i="1" s="1"/>
  <c r="G125" i="1"/>
  <c r="H125" i="1" s="1"/>
  <c r="G124" i="1"/>
  <c r="H124" i="1" s="1"/>
  <c r="G123" i="1"/>
  <c r="H123" i="1" s="1"/>
  <c r="G58" i="1" l="1"/>
  <c r="H58" i="1" s="1"/>
  <c r="G52" i="1"/>
  <c r="H52" i="1" s="1"/>
  <c r="G122" i="1"/>
  <c r="H122" i="1" s="1"/>
  <c r="G115" i="1"/>
  <c r="H115" i="1" s="1"/>
  <c r="G101" i="1"/>
  <c r="H101" i="1" s="1"/>
  <c r="E79" i="1"/>
  <c r="G56" i="1"/>
  <c r="H56" i="1" s="1"/>
  <c r="S16" i="2" l="1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13" i="2"/>
  <c r="G106" i="1" l="1"/>
  <c r="H106" i="1" s="1"/>
  <c r="G43" i="1"/>
  <c r="H43" i="1" s="1"/>
  <c r="G91" i="1" l="1"/>
  <c r="H91" i="1" s="1"/>
  <c r="G82" i="1"/>
  <c r="H82" i="1" s="1"/>
  <c r="G62" i="1"/>
  <c r="H62" i="1" s="1"/>
  <c r="G61" i="1"/>
  <c r="H61" i="1" s="1"/>
  <c r="G57" i="1"/>
  <c r="H57" i="1" s="1"/>
  <c r="E51" i="1"/>
  <c r="G51" i="1" s="1"/>
  <c r="H51" i="1" s="1"/>
  <c r="G37" i="1"/>
  <c r="H37" i="1" s="1"/>
  <c r="G42" i="1"/>
  <c r="H42" i="1" s="1"/>
  <c r="K6" i="2"/>
  <c r="H6" i="2"/>
  <c r="G137" i="1"/>
  <c r="H137" i="1" s="1"/>
  <c r="I136" i="1" s="1"/>
  <c r="G139" i="1"/>
  <c r="H139" i="1" s="1"/>
  <c r="I138" i="1" s="1"/>
  <c r="G65" i="1"/>
  <c r="H65" i="1" s="1"/>
  <c r="G41" i="1"/>
  <c r="H41" i="1" s="1"/>
  <c r="G132" i="1"/>
  <c r="H132" i="1" s="1"/>
  <c r="G142" i="1"/>
  <c r="H142" i="1" s="1"/>
  <c r="I141" i="1" s="1"/>
  <c r="I140" i="1" s="1"/>
  <c r="R29" i="2" s="1"/>
  <c r="B28" i="2"/>
  <c r="B27" i="2"/>
  <c r="B23" i="2"/>
  <c r="B22" i="2"/>
  <c r="B19" i="2"/>
  <c r="B18" i="2"/>
  <c r="B17" i="2"/>
  <c r="B13" i="2"/>
  <c r="E77" i="1"/>
  <c r="G77" i="1" s="1"/>
  <c r="H77" i="1" s="1"/>
  <c r="G100" i="1"/>
  <c r="H100" i="1" s="1"/>
  <c r="G34" i="1"/>
  <c r="H34" i="1" s="1"/>
  <c r="B29" i="2"/>
  <c r="B26" i="2"/>
  <c r="B25" i="2"/>
  <c r="B24" i="2"/>
  <c r="B21" i="2"/>
  <c r="B20" i="2"/>
  <c r="B15" i="2"/>
  <c r="G135" i="1"/>
  <c r="H135" i="1" s="1"/>
  <c r="I134" i="1" s="1"/>
  <c r="I133" i="1" s="1"/>
  <c r="R28" i="2" s="1"/>
  <c r="G110" i="1"/>
  <c r="H110" i="1" s="1"/>
  <c r="G111" i="1"/>
  <c r="H111" i="1" s="1"/>
  <c r="G112" i="1"/>
  <c r="H112" i="1" s="1"/>
  <c r="G114" i="1"/>
  <c r="H114" i="1" s="1"/>
  <c r="G116" i="1"/>
  <c r="H116" i="1" s="1"/>
  <c r="G118" i="1"/>
  <c r="H118" i="1" s="1"/>
  <c r="G119" i="1"/>
  <c r="H119" i="1" s="1"/>
  <c r="G120" i="1"/>
  <c r="H120" i="1" s="1"/>
  <c r="G121" i="1"/>
  <c r="H121" i="1" s="1"/>
  <c r="G128" i="1"/>
  <c r="H128" i="1" s="1"/>
  <c r="G129" i="1"/>
  <c r="H129" i="1" s="1"/>
  <c r="G94" i="1"/>
  <c r="H94" i="1" s="1"/>
  <c r="I93" i="1" s="1"/>
  <c r="G96" i="1"/>
  <c r="H96" i="1" s="1"/>
  <c r="G97" i="1"/>
  <c r="H97" i="1" s="1"/>
  <c r="G99" i="1"/>
  <c r="H99" i="1" s="1"/>
  <c r="G102" i="1"/>
  <c r="H102" i="1" s="1"/>
  <c r="G103" i="1"/>
  <c r="H103" i="1" s="1"/>
  <c r="G104" i="1"/>
  <c r="H104" i="1" s="1"/>
  <c r="G105" i="1"/>
  <c r="H105" i="1" s="1"/>
  <c r="G107" i="1"/>
  <c r="H107" i="1" s="1"/>
  <c r="G84" i="1"/>
  <c r="H84" i="1" s="1"/>
  <c r="G73" i="1"/>
  <c r="H73" i="1" s="1"/>
  <c r="G75" i="1"/>
  <c r="H75" i="1" s="1"/>
  <c r="G67" i="1"/>
  <c r="H67" i="1" s="1"/>
  <c r="G55" i="1"/>
  <c r="H55" i="1" s="1"/>
  <c r="G15" i="1"/>
  <c r="H15" i="1" s="1"/>
  <c r="I14" i="1" s="1"/>
  <c r="G24" i="1"/>
  <c r="H24" i="1" s="1"/>
  <c r="I36" i="1" l="1"/>
  <c r="I35" i="1" s="1"/>
  <c r="R16" i="2" s="1"/>
  <c r="I50" i="1"/>
  <c r="I109" i="1"/>
  <c r="Q28" i="2"/>
  <c r="M28" i="2"/>
  <c r="O28" i="2"/>
  <c r="O29" i="2"/>
  <c r="M29" i="2"/>
  <c r="G49" i="1"/>
  <c r="H49" i="1" s="1"/>
  <c r="I48" i="1" s="1"/>
  <c r="I127" i="1"/>
  <c r="I126" i="1" s="1"/>
  <c r="E76" i="1"/>
  <c r="G76" i="1" s="1"/>
  <c r="H76" i="1" s="1"/>
  <c r="I74" i="1" s="1"/>
  <c r="E89" i="1"/>
  <c r="G89" i="1" s="1"/>
  <c r="H89" i="1" s="1"/>
  <c r="I117" i="1"/>
  <c r="I95" i="1"/>
  <c r="I54" i="1"/>
  <c r="I53" i="1" s="1"/>
  <c r="R20" i="2" s="1"/>
  <c r="G18" i="1"/>
  <c r="H18" i="1" s="1"/>
  <c r="Q29" i="2"/>
  <c r="I29" i="2"/>
  <c r="K29" i="2"/>
  <c r="G29" i="2"/>
  <c r="I98" i="1"/>
  <c r="G46" i="1"/>
  <c r="H46" i="1" s="1"/>
  <c r="I45" i="1" s="1"/>
  <c r="I44" i="1" s="1"/>
  <c r="R18" i="2" s="1"/>
  <c r="I90" i="1"/>
  <c r="I113" i="1"/>
  <c r="I64" i="1"/>
  <c r="I63" i="1" s="1"/>
  <c r="R21" i="2" s="1"/>
  <c r="I16" i="1" l="1"/>
  <c r="I17" i="1"/>
  <c r="M16" i="2"/>
  <c r="Q16" i="2"/>
  <c r="O16" i="2"/>
  <c r="I16" i="2"/>
  <c r="K16" i="2"/>
  <c r="G16" i="2"/>
  <c r="I13" i="1"/>
  <c r="R27" i="2"/>
  <c r="M27" i="2" s="1"/>
  <c r="I47" i="1"/>
  <c r="R19" i="2" s="1"/>
  <c r="O19" i="2" s="1"/>
  <c r="G21" i="2"/>
  <c r="O21" i="2"/>
  <c r="M21" i="2"/>
  <c r="Q20" i="2"/>
  <c r="O20" i="2"/>
  <c r="M20" i="2"/>
  <c r="O18" i="2"/>
  <c r="M18" i="2"/>
  <c r="I92" i="1"/>
  <c r="R25" i="2" s="1"/>
  <c r="I25" i="2" s="1"/>
  <c r="I108" i="1"/>
  <c r="R26" i="2" s="1"/>
  <c r="E32" i="1"/>
  <c r="G20" i="2"/>
  <c r="G70" i="1"/>
  <c r="H70" i="1" s="1"/>
  <c r="I20" i="2"/>
  <c r="K21" i="2"/>
  <c r="K20" i="2"/>
  <c r="I21" i="2"/>
  <c r="Q21" i="2"/>
  <c r="Q18" i="2"/>
  <c r="I18" i="2"/>
  <c r="K18" i="2"/>
  <c r="G18" i="2"/>
  <c r="E72" i="1"/>
  <c r="G71" i="1"/>
  <c r="H71" i="1" s="1"/>
  <c r="R13" i="2" l="1"/>
  <c r="O13" i="2" s="1"/>
  <c r="R14" i="2"/>
  <c r="G32" i="1"/>
  <c r="H32" i="1" s="1"/>
  <c r="Q27" i="2"/>
  <c r="G19" i="2"/>
  <c r="I19" i="2"/>
  <c r="K19" i="2"/>
  <c r="Q19" i="2"/>
  <c r="M19" i="2"/>
  <c r="I40" i="1"/>
  <c r="I39" i="1" s="1"/>
  <c r="R17" i="2" s="1"/>
  <c r="G17" i="2" s="1"/>
  <c r="K27" i="2"/>
  <c r="G27" i="2"/>
  <c r="I27" i="2"/>
  <c r="O27" i="2"/>
  <c r="G25" i="2"/>
  <c r="Q25" i="2"/>
  <c r="O25" i="2"/>
  <c r="M25" i="2"/>
  <c r="G26" i="2"/>
  <c r="M26" i="2"/>
  <c r="O26" i="2"/>
  <c r="G85" i="1"/>
  <c r="H85" i="1" s="1"/>
  <c r="G83" i="1"/>
  <c r="H83" i="1" s="1"/>
  <c r="G79" i="1"/>
  <c r="H79" i="1" s="1"/>
  <c r="K25" i="2"/>
  <c r="K26" i="2"/>
  <c r="Q26" i="2"/>
  <c r="I26" i="2"/>
  <c r="G88" i="1"/>
  <c r="H88" i="1" s="1"/>
  <c r="I87" i="1" s="1"/>
  <c r="I86" i="1" s="1"/>
  <c r="R24" i="2" s="1"/>
  <c r="G72" i="1"/>
  <c r="H72" i="1" s="1"/>
  <c r="I69" i="1" s="1"/>
  <c r="G13" i="2" l="1"/>
  <c r="I13" i="2"/>
  <c r="K13" i="2"/>
  <c r="M13" i="2"/>
  <c r="Q13" i="2"/>
  <c r="I26" i="1"/>
  <c r="I25" i="1" s="1"/>
  <c r="H144" i="1" s="1"/>
  <c r="I14" i="2"/>
  <c r="G14" i="2"/>
  <c r="I17" i="2"/>
  <c r="M17" i="2"/>
  <c r="O17" i="2"/>
  <c r="Q17" i="2"/>
  <c r="K17" i="2"/>
  <c r="I81" i="1"/>
  <c r="I80" i="1" s="1"/>
  <c r="R23" i="2" s="1"/>
  <c r="G23" i="2" s="1"/>
  <c r="O24" i="2"/>
  <c r="M24" i="2"/>
  <c r="I78" i="1"/>
  <c r="Q24" i="2"/>
  <c r="G24" i="2"/>
  <c r="I24" i="2"/>
  <c r="K24" i="2"/>
  <c r="R15" i="2" l="1"/>
  <c r="I68" i="1"/>
  <c r="K23" i="2"/>
  <c r="O23" i="2"/>
  <c r="M23" i="2"/>
  <c r="Q23" i="2"/>
  <c r="I23" i="2"/>
  <c r="G15" i="2" l="1"/>
  <c r="K15" i="2"/>
  <c r="I15" i="2"/>
  <c r="M15" i="2"/>
  <c r="O15" i="2"/>
  <c r="Q15" i="2"/>
  <c r="R22" i="2"/>
  <c r="Q22" i="2" s="1"/>
  <c r="Q30" i="2" l="1"/>
  <c r="I22" i="2"/>
  <c r="I30" i="2" s="1"/>
  <c r="K22" i="2"/>
  <c r="K30" i="2" s="1"/>
  <c r="M22" i="2"/>
  <c r="M30" i="2" s="1"/>
  <c r="G22" i="2"/>
  <c r="G30" i="2" s="1"/>
  <c r="G31" i="2" s="1"/>
  <c r="R31" i="2"/>
  <c r="O22" i="2"/>
  <c r="O30" i="2" s="1"/>
  <c r="I7" i="1"/>
  <c r="E15" i="2" l="1"/>
  <c r="E14" i="2"/>
  <c r="E16" i="2"/>
  <c r="I31" i="2"/>
  <c r="K31" i="2" s="1"/>
  <c r="M31" i="2" s="1"/>
  <c r="O31" i="2" s="1"/>
  <c r="Q31" i="2" s="1"/>
  <c r="E26" i="2"/>
  <c r="E24" i="2"/>
  <c r="E17" i="2"/>
  <c r="E28" i="2"/>
  <c r="H30" i="2"/>
  <c r="E19" i="2"/>
  <c r="E20" i="2"/>
  <c r="E18" i="2"/>
  <c r="E27" i="2"/>
  <c r="E13" i="2"/>
  <c r="E29" i="2"/>
  <c r="F30" i="2"/>
  <c r="F31" i="2" s="1"/>
  <c r="L30" i="2"/>
  <c r="P30" i="2"/>
  <c r="E23" i="2"/>
  <c r="E25" i="2"/>
  <c r="N30" i="2"/>
  <c r="E21" i="2"/>
  <c r="E22" i="2"/>
  <c r="J30" i="2"/>
  <c r="E30" i="2" l="1"/>
  <c r="H31" i="2"/>
  <c r="J31" i="2" s="1"/>
  <c r="L31" i="2" s="1"/>
  <c r="N31" i="2" s="1"/>
  <c r="P31" i="2" s="1"/>
</calcChain>
</file>

<file path=xl/sharedStrings.xml><?xml version="1.0" encoding="utf-8"?>
<sst xmlns="http://schemas.openxmlformats.org/spreadsheetml/2006/main" count="421" uniqueCount="313">
  <si>
    <t>%</t>
  </si>
  <si>
    <t xml:space="preserve">SERVIÇOS PRELIMINARES </t>
  </si>
  <si>
    <t xml:space="preserve">INSTALAÇÕES PRELIMINARES E LIMPEZA </t>
  </si>
  <si>
    <t>m2</t>
  </si>
  <si>
    <t>cj</t>
  </si>
  <si>
    <t xml:space="preserve">SUPERESTRUTURA </t>
  </si>
  <si>
    <t xml:space="preserve">PILARES, VIGAS E CORTINAS </t>
  </si>
  <si>
    <t xml:space="preserve">Alvenaria de tijolos cerâmicos e=14cm </t>
  </si>
  <si>
    <t xml:space="preserve">IMPERMEABILIZAÇÕES E ISOLAMENTOS </t>
  </si>
  <si>
    <t xml:space="preserve">COBERTURA </t>
  </si>
  <si>
    <t xml:space="preserve">ESTRUTURA DE MADEIRA </t>
  </si>
  <si>
    <t xml:space="preserve">TELHADOS </t>
  </si>
  <si>
    <t>m</t>
  </si>
  <si>
    <t xml:space="preserve">ESQUADRIAS DE MADEIRA </t>
  </si>
  <si>
    <t>PORTAS</t>
  </si>
  <si>
    <t xml:space="preserve">FERRAGENS </t>
  </si>
  <si>
    <t xml:space="preserve">Fechadura bwc, livre-ocupado colocada </t>
  </si>
  <si>
    <t xml:space="preserve">JANELAS </t>
  </si>
  <si>
    <t>REVESTIMENTOS</t>
  </si>
  <si>
    <t>Chapisco em parede interna, argamassa de cimento e areia, traço 1:3 e=5mm</t>
  </si>
  <si>
    <t>Emboço em parede interna, argamassa mista, traço 1:4 + 50kg cim/m2 e=20mm</t>
  </si>
  <si>
    <t xml:space="preserve">Reboco em parede interna, argamassa pré-fabricada, e=5mm </t>
  </si>
  <si>
    <t xml:space="preserve">PAREDES EXTERNAS </t>
  </si>
  <si>
    <t>Chapisco em parede externa, argamassa de cimento e areia, traço 1:3, e=5mm</t>
  </si>
  <si>
    <t>Emboço em parede externa, argamassa mista, traço 1:4 + 100 kg cim/m3, e=20mm</t>
  </si>
  <si>
    <t xml:space="preserve">FORROS </t>
  </si>
  <si>
    <t xml:space="preserve">Rodapé cerâmico h=7cm </t>
  </si>
  <si>
    <t xml:space="preserve">PINTURA </t>
  </si>
  <si>
    <t xml:space="preserve">PAREDES E RODAPÉS </t>
  </si>
  <si>
    <t>Pintura com tinta latex PVA de 1ª, 2 demãos, em parede interna preparada</t>
  </si>
  <si>
    <t>Pintura com tinta latex acrílica de 1ª, 2 demãos, em parede externa preparada</t>
  </si>
  <si>
    <t xml:space="preserve">ESQUADRIAS </t>
  </si>
  <si>
    <t xml:space="preserve">Pintura esmalte sintético esquadrias de madeira 2 demãos fundo nivelador </t>
  </si>
  <si>
    <t>TUBULAÇÃO ELÉTRICA INTERNA EMBUTIDA</t>
  </si>
  <si>
    <t xml:space="preserve">QUADROS DE DISTRIBUIÇÃO E DISJUNTORES </t>
  </si>
  <si>
    <t xml:space="preserve">FIAÇÃO, LUMINÁRIAS E APARELHOS - INTERNOS </t>
  </si>
  <si>
    <t xml:space="preserve">Cabo de cobre anti-chama, isol. mínimo 750V, ø 2,5mm2, colocado </t>
  </si>
  <si>
    <t>Cabo de cobre anti-chama, isol. mínimo 750V, ø 10mm2, colocado</t>
  </si>
  <si>
    <t xml:space="preserve">Tomada universal bipolar 2P+T, c/ espelho 2x4, instalada </t>
  </si>
  <si>
    <t xml:space="preserve">ENTRADA DE ÁGUA E RESERVAÇÃO </t>
  </si>
  <si>
    <t>pç</t>
  </si>
  <si>
    <t xml:space="preserve">REDE DE ÁGUA FRIA - TUBOS E REGISTROS </t>
  </si>
  <si>
    <t xml:space="preserve">Tubo de PVC marrom soldável ø=25mm inclusive conexões colocada </t>
  </si>
  <si>
    <t xml:space="preserve">REDE DE ESGOTO </t>
  </si>
  <si>
    <t xml:space="preserve">Tubo de esgoto de PVC ø= 50mm inclusive conexões, colocado </t>
  </si>
  <si>
    <t xml:space="preserve">Tubo de esgoto de PVC ø= 100mm inclusive conexões, colocado </t>
  </si>
  <si>
    <t>Caixa sifonada de PVC grelha 100x100x50 mm com tampa redonda cromada</t>
  </si>
  <si>
    <t xml:space="preserve">APARELHOS, TORNEIRAS E TAMPOS </t>
  </si>
  <si>
    <t xml:space="preserve">SERVIÇOS COMPLEMENTARES </t>
  </si>
  <si>
    <t xml:space="preserve">LIMPEZA FINAL </t>
  </si>
  <si>
    <t xml:space="preserve">Limpeza geral e final de obra </t>
  </si>
  <si>
    <t xml:space="preserve">DESCRIÇÃO DOS SERVIÇOS </t>
  </si>
  <si>
    <t>UND</t>
  </si>
  <si>
    <t>QUANT.</t>
  </si>
  <si>
    <t>UNITARIO</t>
  </si>
  <si>
    <t>PARCIAL</t>
  </si>
  <si>
    <t>SUBTOTAL</t>
  </si>
  <si>
    <t>30 dias</t>
  </si>
  <si>
    <t>60 dias</t>
  </si>
  <si>
    <t>90 dias</t>
  </si>
  <si>
    <t>TOTAL ACUMULADO</t>
  </si>
  <si>
    <t>TOTAL DAS PARCELAS</t>
  </si>
  <si>
    <t>Aterro de valas compactado manualmente</t>
  </si>
  <si>
    <t>Lastro de brita apiloado manualmente</t>
  </si>
  <si>
    <t>Tubo de pvc marrom soldavel d=25 cm , inclusive conexões colocado</t>
  </si>
  <si>
    <t>Tubo de esgoto de pvc  d= 100 mm,inc. conexões , area externa colocado</t>
  </si>
  <si>
    <t>CALÇADAS, PAVIMENTAÇÃO E PISOS EXTERNOS</t>
  </si>
  <si>
    <t xml:space="preserve">PREÇO GLOBAL </t>
  </si>
  <si>
    <t>R$</t>
  </si>
  <si>
    <t>m³</t>
  </si>
  <si>
    <t>CODIGO SINAPI</t>
  </si>
  <si>
    <t>BDI</t>
  </si>
  <si>
    <t>Bloco concr. arm. 50x50x30cm, fck 15MPa, incl. forma/lanç/adensam.</t>
  </si>
  <si>
    <t>m²</t>
  </si>
  <si>
    <t>Pilar em concreto armado, fck 18MPa., incl. forma/lanç/adens.</t>
  </si>
  <si>
    <t>Cumeeira ondulada fibrocimento 6mm, 15º, aba 30</t>
  </si>
  <si>
    <t>un</t>
  </si>
  <si>
    <t xml:space="preserve">Reboco em parede externa, argamassa pré-fabricada, e=5mm </t>
  </si>
  <si>
    <t>25015-2</t>
  </si>
  <si>
    <t>25015-1</t>
  </si>
  <si>
    <t>12083-1</t>
  </si>
  <si>
    <t>12083-2</t>
  </si>
  <si>
    <t xml:space="preserve">Disjuntor termomagnético monopolar 15A, instalado </t>
  </si>
  <si>
    <t xml:space="preserve">Tubul. c/ eletroduto pvc flexível, ø=3/4", c/ conexões e cxs. estampadas </t>
  </si>
  <si>
    <t>15481-1</t>
  </si>
  <si>
    <t>15483-1</t>
  </si>
  <si>
    <t>22207-2</t>
  </si>
  <si>
    <t xml:space="preserve">Cabo de cobre anti-chama, isol. mínimo 750V, ø 1,5mm2, colocado </t>
  </si>
  <si>
    <t>22207-1</t>
  </si>
  <si>
    <t>22207-5</t>
  </si>
  <si>
    <t>15487-1</t>
  </si>
  <si>
    <t>15487-4</t>
  </si>
  <si>
    <t>15488-1</t>
  </si>
  <si>
    <t>15484-8</t>
  </si>
  <si>
    <t>74090-2</t>
  </si>
  <si>
    <t>74165-2</t>
  </si>
  <si>
    <t>74165-4</t>
  </si>
  <si>
    <t>74168-2</t>
  </si>
  <si>
    <t>74058-2</t>
  </si>
  <si>
    <t>Torneira bóia 3/4" c/ balão plástico</t>
  </si>
  <si>
    <t>Bacia sifonada de louça branca c/ caixa descarga acoplada c/ assento</t>
  </si>
  <si>
    <t>74077-1</t>
  </si>
  <si>
    <t>Proprietário:</t>
  </si>
  <si>
    <t>Obra:</t>
  </si>
  <si>
    <t>Local:</t>
  </si>
  <si>
    <t>Município:</t>
  </si>
  <si>
    <t>Data-base:</t>
  </si>
  <si>
    <t>Referência:</t>
  </si>
  <si>
    <t>Programa:</t>
  </si>
  <si>
    <t>PLANILHA ORÇAMENTÁRIA</t>
  </si>
  <si>
    <t>Orçamento:</t>
  </si>
  <si>
    <t>1.1</t>
  </si>
  <si>
    <t>2.1</t>
  </si>
  <si>
    <t>3.1</t>
  </si>
  <si>
    <t>4.1</t>
  </si>
  <si>
    <t>5.1</t>
  </si>
  <si>
    <t>6.1</t>
  </si>
  <si>
    <t>7.1</t>
  </si>
  <si>
    <t>ITEM</t>
  </si>
  <si>
    <t>1.1.1</t>
  </si>
  <si>
    <t>1.1.4</t>
  </si>
  <si>
    <t>2.1.1</t>
  </si>
  <si>
    <t>3.1.1</t>
  </si>
  <si>
    <t>5.1.1</t>
  </si>
  <si>
    <t>6.1.1</t>
  </si>
  <si>
    <t>7.1.1</t>
  </si>
  <si>
    <t>7.1.2</t>
  </si>
  <si>
    <t>7.2</t>
  </si>
  <si>
    <t>7.2.1</t>
  </si>
  <si>
    <t>7.2.2</t>
  </si>
  <si>
    <t>8.1</t>
  </si>
  <si>
    <t>8.1.1</t>
  </si>
  <si>
    <t>9.1</t>
  </si>
  <si>
    <t>9.1.1</t>
  </si>
  <si>
    <t>10.1</t>
  </si>
  <si>
    <t>10.1.1</t>
  </si>
  <si>
    <t>11.1</t>
  </si>
  <si>
    <t>11.1.1</t>
  </si>
  <si>
    <t>11.1.2</t>
  </si>
  <si>
    <t>12.1</t>
  </si>
  <si>
    <t>12.1.1</t>
  </si>
  <si>
    <t>13.1</t>
  </si>
  <si>
    <t>13.1.1</t>
  </si>
  <si>
    <t>13.2</t>
  </si>
  <si>
    <t>13.2.1</t>
  </si>
  <si>
    <t>13.2.2</t>
  </si>
  <si>
    <t>14.1</t>
  </si>
  <si>
    <t>14.1.1</t>
  </si>
  <si>
    <t>15.1</t>
  </si>
  <si>
    <t>15.1.1</t>
  </si>
  <si>
    <t>16.1</t>
  </si>
  <si>
    <t>16.1.1</t>
  </si>
  <si>
    <t>PAREDES E PAINÉIS</t>
  </si>
  <si>
    <t>Alvenarias e divisórias</t>
  </si>
  <si>
    <t>PISO CERÂMICO</t>
  </si>
  <si>
    <t>PISOS</t>
  </si>
  <si>
    <t>APARELHOS SANITÁRIOS</t>
  </si>
  <si>
    <t>Índice</t>
  </si>
  <si>
    <t>Item</t>
  </si>
  <si>
    <t>Serviços</t>
  </si>
  <si>
    <t>Prazo de execução</t>
  </si>
  <si>
    <t>Total</t>
  </si>
  <si>
    <t>IMPERMEABILIZAÇÕES</t>
  </si>
  <si>
    <t>CRONOGRAMA FÍSICO-FINANCEIRO</t>
  </si>
  <si>
    <t>INSTALAÇÕES ELÉTRICAS</t>
  </si>
  <si>
    <t>INSTALAÇÕES HIDRO-SANITÁRIAS</t>
  </si>
  <si>
    <t>2.2.1</t>
  </si>
  <si>
    <t>2.2.2</t>
  </si>
  <si>
    <t>2.2.3</t>
  </si>
  <si>
    <t>2.2.4</t>
  </si>
  <si>
    <t>2.2.5</t>
  </si>
  <si>
    <t>4.1.1</t>
  </si>
  <si>
    <t>4.1.2</t>
  </si>
  <si>
    <t>4.1.3</t>
  </si>
  <si>
    <t>6.2</t>
  </si>
  <si>
    <t>6.2.1</t>
  </si>
  <si>
    <t>6.2.2</t>
  </si>
  <si>
    <t>10.1.2</t>
  </si>
  <si>
    <t>10.1.3</t>
  </si>
  <si>
    <t>10.1.4</t>
  </si>
  <si>
    <t>12.2</t>
  </si>
  <si>
    <t>12.2.1</t>
  </si>
  <si>
    <t>12.2.2</t>
  </si>
  <si>
    <t>13.3</t>
  </si>
  <si>
    <t>13.3.1</t>
  </si>
  <si>
    <t>13.3.2</t>
  </si>
  <si>
    <t>13.3.3</t>
  </si>
  <si>
    <t>13.3.4</t>
  </si>
  <si>
    <t>13.3.5</t>
  </si>
  <si>
    <t>14.1.2</t>
  </si>
  <si>
    <t>14.1.3</t>
  </si>
  <si>
    <t>Faixa lateral em madeira de lei p/ proteção paredes, 1 x 8"</t>
  </si>
  <si>
    <t>12079-2</t>
  </si>
  <si>
    <t>17.2</t>
  </si>
  <si>
    <t>PROTEÇÃO DAS PAREDES</t>
  </si>
  <si>
    <t>Área construída:</t>
  </si>
  <si>
    <t>Data-Base:</t>
  </si>
  <si>
    <t>Área constr.:</t>
  </si>
  <si>
    <t xml:space="preserve">Revestimento com azulejos brancos de 1ª, assentados cimento colante </t>
  </si>
  <si>
    <t>73907-5</t>
  </si>
  <si>
    <t>Lavatório de louça branca c/ coluna, c/ sifão metálico e torneira de pressão instalado</t>
  </si>
  <si>
    <t>12086-9</t>
  </si>
  <si>
    <t xml:space="preserve">Piso cerâmico PEI-4, 1ª , 30x30 cm, fixada arg.colante + rej. </t>
  </si>
  <si>
    <t>17.2.1</t>
  </si>
  <si>
    <t>17.3</t>
  </si>
  <si>
    <t>CORRIMÃO</t>
  </si>
  <si>
    <t>17.3.1</t>
  </si>
  <si>
    <t>Corrimão em aço tubular galvanizado 1.1/4"</t>
  </si>
  <si>
    <t>BOA VENTURA DE SÃO ROQUE - PR</t>
  </si>
  <si>
    <t>Custo unit.:</t>
  </si>
  <si>
    <t xml:space="preserve">Fechadura interna/externa com espelho, aço inox colocada </t>
  </si>
  <si>
    <t xml:space="preserve">Luminária simples, com plafon lâmpada até 100W </t>
  </si>
  <si>
    <t xml:space="preserve">Telha ondulada fibrocimento 6mm, incl=25% </t>
  </si>
  <si>
    <t>Janela correr em vidro temperado incolor 8mm (dimensões especificadas em projeto)</t>
  </si>
  <si>
    <t>Janela basculante em vidro temperado incolor 8mm (dimensões especificadas em projeto)</t>
  </si>
  <si>
    <t>9.1.2</t>
  </si>
  <si>
    <t>9.1.3</t>
  </si>
  <si>
    <t>9.1.4</t>
  </si>
  <si>
    <t>9.2</t>
  </si>
  <si>
    <t>9.2.1</t>
  </si>
  <si>
    <t>9.2.2</t>
  </si>
  <si>
    <t>9.2.3</t>
  </si>
  <si>
    <t>9.3</t>
  </si>
  <si>
    <t>9.3.1</t>
  </si>
  <si>
    <t>11.2</t>
  </si>
  <si>
    <t>11.2.1</t>
  </si>
  <si>
    <t>12.3</t>
  </si>
  <si>
    <t>12.3.1</t>
  </si>
  <si>
    <t>12.3.2</t>
  </si>
  <si>
    <t>12.3.3</t>
  </si>
  <si>
    <t>12.3.4</t>
  </si>
  <si>
    <t>12.3.5</t>
  </si>
  <si>
    <t>12.3.6</t>
  </si>
  <si>
    <t>12.3.7</t>
  </si>
  <si>
    <t>13.1.2</t>
  </si>
  <si>
    <t>13.1.3</t>
  </si>
  <si>
    <t>Lastro de brita apiloado manualmente (incluindo calçada)</t>
  </si>
  <si>
    <t>12.3.8</t>
  </si>
  <si>
    <t>14.1.4</t>
  </si>
  <si>
    <t xml:space="preserve">Vergas e contravergas de concreto para alvenaria com e=10cm e h=14cm </t>
  </si>
  <si>
    <t>7.1.3</t>
  </si>
  <si>
    <t xml:space="preserve">Quadro de distrib.p/ 3 disj., colocado </t>
  </si>
  <si>
    <t>ESQUADRIAS METÁLICAS / VIDRO TEMPERADO / ACRÍLICO</t>
  </si>
  <si>
    <t>Porta correr em vidro temperado incolor 10mm (dimensões especificadas em projeto)</t>
  </si>
  <si>
    <t>7.1.4</t>
  </si>
  <si>
    <t>Porta serviço abrir metal/vidro 0,80x2,10m, c/ caixilho, arremates, dobradiças, completa</t>
  </si>
  <si>
    <t>Área útil</t>
  </si>
  <si>
    <t>Forro em PVC branco, incluindo tarugamento madeira pinho</t>
  </si>
  <si>
    <t>12.3.9</t>
  </si>
  <si>
    <t xml:space="preserve">Cabo de cobre anti-chama, isol. mínimo 750V, ø 6mm2, colocado </t>
  </si>
  <si>
    <t xml:space="preserve">Interruptor 1 tecla, c/ espelho 2x4, instalado </t>
  </si>
  <si>
    <t>Luminária fluorescente, 2x40W ou equivalente em LED</t>
  </si>
  <si>
    <t>Registro de pressão com canopla ø=3/4" completo instalado, acabamento cromado</t>
  </si>
  <si>
    <t>Registro de gaveta com canopla ø=3/4" completo instalado, acabamento cromado</t>
  </si>
  <si>
    <t>Caixa de gordura em alvenaria 60x60x60cm, fundo de concreto simples, c/ divisória e tampa</t>
  </si>
  <si>
    <t>Fossa séptica em alvenaria, capac. 1000 litros, fundo concreto simples, c/ divisória e tampa</t>
  </si>
  <si>
    <t>Sumidouro com bocal em alvenaria e tampa, capac. 5.000 litros, fundo brita graduada</t>
  </si>
  <si>
    <t>13.3.6</t>
  </si>
  <si>
    <t>13.3.7</t>
  </si>
  <si>
    <t>13.3.8</t>
  </si>
  <si>
    <t xml:space="preserve">Porta madeira chapeada de 0,80x2,10m., c/ caixilho, arremates, dobradiças completa </t>
  </si>
  <si>
    <t>Caixa de passagem em alvenaria 40x40x50 cm, fundo de concreto simples c/ tampa de C.A</t>
  </si>
  <si>
    <t>Torneiras</t>
  </si>
  <si>
    <t>Kit acessórios banheiro cromado</t>
  </si>
  <si>
    <t>14.1.5</t>
  </si>
  <si>
    <t>Tanque de louça branca c/ coluna</t>
  </si>
  <si>
    <t>8.1.2</t>
  </si>
  <si>
    <t>8.1.3</t>
  </si>
  <si>
    <t>Peitoril em granito polido 15cm</t>
  </si>
  <si>
    <t>7.1.5</t>
  </si>
  <si>
    <t>120 dias</t>
  </si>
  <si>
    <t>Estrutura madeira para cobertura telhas fibroc. 6mm</t>
  </si>
  <si>
    <t>13.2.3</t>
  </si>
  <si>
    <t>Fornecedor:</t>
  </si>
  <si>
    <t>CNPJ:</t>
  </si>
  <si>
    <t>Endreço:</t>
  </si>
  <si>
    <t>Inscrição Estadual</t>
  </si>
  <si>
    <t>Município/UF:</t>
  </si>
  <si>
    <t>Validade proposta:</t>
  </si>
  <si>
    <t xml:space="preserve">Porta madeira chapeada de 0,60x2,10m., c/ caixilho, arremates, dobradiças completa </t>
  </si>
  <si>
    <t>Soleira em granito polido 15cm (entrada principal)</t>
  </si>
  <si>
    <t xml:space="preserve">Lastro de concreto simples com impermeabilizante, e=5cm </t>
  </si>
  <si>
    <t xml:space="preserve">Interruptor 3 teclas, c/ espelho 2x4, instalado </t>
  </si>
  <si>
    <t>Caixa d'água polietileno 250L completa</t>
  </si>
  <si>
    <t>Calçada em concreto, e=5cm, largura 0,80m</t>
  </si>
  <si>
    <t>READEQUAÇÃO ESTACIONAMENTO</t>
  </si>
  <si>
    <t>Aplicação emulsão asfáltica muro arimo</t>
  </si>
  <si>
    <t>Viga cinta / intermediaria concr. arm.  fck 18MPa, incl. forma/lanç/adensam.</t>
  </si>
  <si>
    <t>PAREDES EXTERNA MURO</t>
  </si>
  <si>
    <t>3.1.2</t>
  </si>
  <si>
    <t>Tubo dreno corrugado DN;65 mm</t>
  </si>
  <si>
    <t>REVESTIMENTO</t>
  </si>
  <si>
    <t>DRENAGEM</t>
  </si>
  <si>
    <t>Colchão de argila para pav. Poliedrico</t>
  </si>
  <si>
    <t>Preenchimento de pav. Pedras irregulares com pó de pedra</t>
  </si>
  <si>
    <t>Rolagem/compactacao de pedras irregulares</t>
  </si>
  <si>
    <t>2.1.2</t>
  </si>
  <si>
    <t>2.1.3</t>
  </si>
  <si>
    <t>Escavação manual de valas para canaletas</t>
  </si>
  <si>
    <t>SUB-LEITO / BASE</t>
  </si>
  <si>
    <t>2.1.5</t>
  </si>
  <si>
    <t>2.1.6</t>
  </si>
  <si>
    <t>CANALETAS DRENAGEM PLUVIAL</t>
  </si>
  <si>
    <t>Tampa pré fabricada em concreto para drenagem com tubos (DN;0,30m)</t>
  </si>
  <si>
    <t>Caixa de passagem em alvenaria 40x40x40 cm, fundo de concreto simples c/ tampa de C.A</t>
  </si>
  <si>
    <t>Un</t>
  </si>
  <si>
    <t>SINAPI - OUT/16</t>
  </si>
  <si>
    <t>Limpeza,preparo e assentamento pedras poliedricas</t>
  </si>
  <si>
    <t>Limpeza da área retirada de residos solidos)</t>
  </si>
  <si>
    <t xml:space="preserve">Regularização </t>
  </si>
  <si>
    <t>CÂMARA DE VEREADORES DE BOA VENTURA DE SÃO ROQUE</t>
  </si>
  <si>
    <t>Canaleta pré-fabricada em concreto dn=0,30 m</t>
  </si>
  <si>
    <t>Local,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</si>
</sst>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0.00\ &quot;m²&quot;"/>
    <numFmt numFmtId="167" formatCode="0.00\ &quot;R$/m²&quot;"/>
    <numFmt numFmtId="168" formatCode="_-&quot;R$&quot;\ * #,##0_-;\-&quot;R$&quot;\ * #,##0_-;_-&quot;R$&quot;\ * &quot;-&quot;??_-;_-@_-"/>
    <numFmt numFmtId="169" formatCode="dd\ &quot;de&quot;\ mmmm\ &quot;de&quot;\ yyyy"/>
    <numFmt numFmtId="170" formatCode="0;\-0;;@"/>
    <numFmt numFmtId="171" formatCode="[&lt;=99999999999]000\.000\.000\-00;00\.000\.000\/0000\-0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165" fontId="2" fillId="0" borderId="0" xfId="1" applyFont="1" applyBorder="1"/>
    <xf numFmtId="165" fontId="2" fillId="0" borderId="4" xfId="1" applyFont="1" applyBorder="1"/>
    <xf numFmtId="165" fontId="2" fillId="0" borderId="2" xfId="1" applyFont="1" applyBorder="1"/>
    <xf numFmtId="165" fontId="2" fillId="0" borderId="5" xfId="1" applyFont="1" applyBorder="1"/>
    <xf numFmtId="165" fontId="2" fillId="0" borderId="1" xfId="1" applyFont="1" applyBorder="1"/>
    <xf numFmtId="0" fontId="3" fillId="0" borderId="1" xfId="0" applyFont="1" applyBorder="1"/>
    <xf numFmtId="165" fontId="3" fillId="0" borderId="1" xfId="1" applyFont="1" applyBorder="1"/>
    <xf numFmtId="0" fontId="3" fillId="0" borderId="0" xfId="0" applyFont="1"/>
    <xf numFmtId="0" fontId="3" fillId="0" borderId="6" xfId="0" applyFont="1" applyBorder="1"/>
    <xf numFmtId="165" fontId="3" fillId="0" borderId="6" xfId="1" applyFont="1" applyBorder="1"/>
    <xf numFmtId="165" fontId="3" fillId="0" borderId="7" xfId="1" applyFont="1" applyBorder="1"/>
    <xf numFmtId="0" fontId="3" fillId="0" borderId="0" xfId="0" applyFont="1" applyBorder="1"/>
    <xf numFmtId="165" fontId="4" fillId="0" borderId="0" xfId="1" applyFont="1" applyBorder="1"/>
    <xf numFmtId="165" fontId="4" fillId="0" borderId="4" xfId="1" applyFont="1" applyBorder="1"/>
    <xf numFmtId="165" fontId="3" fillId="0" borderId="4" xfId="0" applyNumberFormat="1" applyFont="1" applyBorder="1"/>
    <xf numFmtId="165" fontId="4" fillId="0" borderId="4" xfId="0" applyNumberFormat="1" applyFont="1" applyBorder="1"/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4" fillId="0" borderId="0" xfId="0" applyNumberFormat="1" applyFont="1" applyBorder="1"/>
    <xf numFmtId="2" fontId="2" fillId="0" borderId="0" xfId="0" applyNumberFormat="1" applyFont="1" applyBorder="1"/>
    <xf numFmtId="2" fontId="2" fillId="0" borderId="2" xfId="0" applyNumberFormat="1" applyFont="1" applyBorder="1"/>
    <xf numFmtId="2" fontId="3" fillId="0" borderId="1" xfId="0" applyNumberFormat="1" applyFont="1" applyBorder="1"/>
    <xf numFmtId="2" fontId="2" fillId="0" borderId="1" xfId="0" applyNumberFormat="1" applyFont="1" applyBorder="1"/>
    <xf numFmtId="165" fontId="4" fillId="0" borderId="2" xfId="1" applyFont="1" applyBorder="1"/>
    <xf numFmtId="165" fontId="3" fillId="0" borderId="0" xfId="1" applyFont="1" applyBorder="1"/>
    <xf numFmtId="165" fontId="3" fillId="0" borderId="0" xfId="0" applyNumberFormat="1" applyFont="1" applyBorder="1"/>
    <xf numFmtId="165" fontId="4" fillId="0" borderId="0" xfId="0" applyNumberFormat="1" applyFont="1" applyBorder="1"/>
    <xf numFmtId="164" fontId="2" fillId="0" borderId="0" xfId="0" applyNumberFormat="1" applyFont="1" applyBorder="1"/>
    <xf numFmtId="164" fontId="6" fillId="0" borderId="0" xfId="0" applyNumberFormat="1" applyFont="1" applyBorder="1"/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/>
    <xf numFmtId="165" fontId="2" fillId="0" borderId="6" xfId="1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/>
    <xf numFmtId="2" fontId="3" fillId="0" borderId="6" xfId="0" applyNumberFormat="1" applyFont="1" applyBorder="1"/>
    <xf numFmtId="165" fontId="4" fillId="0" borderId="9" xfId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165" fontId="3" fillId="0" borderId="7" xfId="0" applyNumberFormat="1" applyFont="1" applyBorder="1"/>
    <xf numFmtId="10" fontId="2" fillId="0" borderId="0" xfId="0" applyNumberFormat="1" applyFont="1" applyBorder="1"/>
    <xf numFmtId="164" fontId="2" fillId="0" borderId="4" xfId="0" applyNumberFormat="1" applyFont="1" applyBorder="1"/>
    <xf numFmtId="0" fontId="2" fillId="0" borderId="10" xfId="0" applyFont="1" applyBorder="1" applyAlignment="1">
      <alignment horizontal="left"/>
    </xf>
    <xf numFmtId="0" fontId="2" fillId="0" borderId="4" xfId="0" applyFont="1" applyBorder="1"/>
    <xf numFmtId="0" fontId="3" fillId="0" borderId="0" xfId="0" applyFont="1" applyBorder="1" applyAlignment="1">
      <alignment horizontal="left"/>
    </xf>
    <xf numFmtId="0" fontId="3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30" xfId="0" applyFont="1" applyBorder="1" applyAlignment="1"/>
    <xf numFmtId="0" fontId="3" fillId="0" borderId="28" xfId="0" applyFont="1" applyBorder="1" applyAlignment="1"/>
    <xf numFmtId="0" fontId="2" fillId="0" borderId="0" xfId="0" applyNumberFormat="1" applyFont="1"/>
    <xf numFmtId="166" fontId="2" fillId="0" borderId="0" xfId="0" applyNumberFormat="1" applyFont="1"/>
    <xf numFmtId="44" fontId="2" fillId="0" borderId="0" xfId="0" applyNumberFormat="1" applyFont="1"/>
    <xf numFmtId="166" fontId="2" fillId="0" borderId="20" xfId="0" applyNumberFormat="1" applyFont="1" applyBorder="1" applyAlignment="1"/>
    <xf numFmtId="168" fontId="2" fillId="0" borderId="0" xfId="0" applyNumberFormat="1" applyFont="1"/>
    <xf numFmtId="167" fontId="3" fillId="0" borderId="31" xfId="0" applyNumberFormat="1" applyFont="1" applyBorder="1" applyAlignment="1">
      <alignment horizontal="center"/>
    </xf>
    <xf numFmtId="43" fontId="0" fillId="2" borderId="0" xfId="0" applyNumberFormat="1" applyFill="1" applyAlignment="1">
      <alignment vertical="center"/>
    </xf>
    <xf numFmtId="43" fontId="0" fillId="0" borderId="0" xfId="0" applyNumberFormat="1"/>
    <xf numFmtId="165" fontId="3" fillId="0" borderId="0" xfId="0" applyNumberFormat="1" applyFont="1"/>
    <xf numFmtId="165" fontId="2" fillId="0" borderId="0" xfId="0" applyNumberFormat="1" applyFont="1"/>
    <xf numFmtId="2" fontId="2" fillId="0" borderId="0" xfId="0" applyNumberFormat="1" applyFont="1" applyFill="1" applyBorder="1"/>
    <xf numFmtId="14" fontId="3" fillId="0" borderId="31" xfId="0" applyNumberFormat="1" applyFont="1" applyBorder="1" applyAlignment="1"/>
    <xf numFmtId="14" fontId="3" fillId="0" borderId="20" xfId="0" applyNumberFormat="1" applyFont="1" applyBorder="1" applyAlignment="1"/>
    <xf numFmtId="14" fontId="3" fillId="0" borderId="29" xfId="0" applyNumberFormat="1" applyFont="1" applyBorder="1" applyAlignment="1"/>
    <xf numFmtId="14" fontId="3" fillId="0" borderId="12" xfId="0" applyNumberFormat="1" applyFont="1" applyBorder="1" applyAlignment="1"/>
    <xf numFmtId="0" fontId="7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8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2" borderId="18" xfId="0" applyFont="1" applyFill="1" applyBorder="1" applyAlignment="1" applyProtection="1">
      <alignment horizontal="center" vertical="center"/>
    </xf>
    <xf numFmtId="10" fontId="2" fillId="2" borderId="3" xfId="2" applyNumberFormat="1" applyFont="1" applyFill="1" applyBorder="1" applyAlignment="1" applyProtection="1">
      <alignment horizontal="center" vertical="center"/>
    </xf>
    <xf numFmtId="164" fontId="2" fillId="2" borderId="3" xfId="3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vertical="center"/>
    </xf>
    <xf numFmtId="164" fontId="2" fillId="2" borderId="3" xfId="0" applyNumberFormat="1" applyFont="1" applyFill="1" applyBorder="1" applyAlignment="1" applyProtection="1">
      <alignment vertical="center"/>
    </xf>
    <xf numFmtId="164" fontId="2" fillId="2" borderId="30" xfId="3" applyFont="1" applyFill="1" applyBorder="1" applyAlignment="1" applyProtection="1">
      <alignment horizontal="center" vertical="center"/>
    </xf>
    <xf numFmtId="164" fontId="2" fillId="2" borderId="30" xfId="0" applyNumberFormat="1" applyFont="1" applyFill="1" applyBorder="1" applyAlignment="1" applyProtection="1">
      <alignment vertical="center"/>
    </xf>
    <xf numFmtId="164" fontId="2" fillId="2" borderId="3" xfId="3" applyFont="1" applyFill="1" applyBorder="1" applyAlignment="1" applyProtection="1">
      <alignment vertical="center"/>
    </xf>
    <xf numFmtId="164" fontId="2" fillId="2" borderId="8" xfId="3" applyFont="1" applyFill="1" applyBorder="1" applyAlignment="1" applyProtection="1">
      <alignment vertical="center"/>
    </xf>
    <xf numFmtId="0" fontId="2" fillId="2" borderId="21" xfId="0" applyFont="1" applyFill="1" applyBorder="1" applyAlignment="1" applyProtection="1">
      <alignment horizontal="center" vertical="center"/>
    </xf>
    <xf numFmtId="10" fontId="2" fillId="2" borderId="30" xfId="2" applyNumberFormat="1" applyFont="1" applyFill="1" applyBorder="1" applyAlignment="1" applyProtection="1">
      <alignment horizontal="center" vertical="center"/>
    </xf>
    <xf numFmtId="164" fontId="2" fillId="2" borderId="30" xfId="3" applyFont="1" applyFill="1" applyBorder="1" applyAlignment="1" applyProtection="1">
      <alignment horizontal="right" vertical="center"/>
    </xf>
    <xf numFmtId="4" fontId="2" fillId="2" borderId="30" xfId="0" applyNumberFormat="1" applyFont="1" applyFill="1" applyBorder="1" applyAlignment="1" applyProtection="1">
      <alignment vertical="center"/>
    </xf>
    <xf numFmtId="164" fontId="2" fillId="2" borderId="32" xfId="3" applyFont="1" applyFill="1" applyBorder="1" applyAlignment="1" applyProtection="1">
      <alignment horizontal="center" vertical="center"/>
    </xf>
    <xf numFmtId="164" fontId="2" fillId="2" borderId="3" xfId="3" applyFont="1" applyFill="1" applyBorder="1" applyAlignment="1" applyProtection="1">
      <alignment horizontal="center" vertical="center"/>
    </xf>
    <xf numFmtId="0" fontId="5" fillId="4" borderId="24" xfId="0" applyFont="1" applyFill="1" applyBorder="1" applyAlignment="1" applyProtection="1">
      <alignment vertical="center"/>
    </xf>
    <xf numFmtId="10" fontId="2" fillId="4" borderId="25" xfId="2" applyNumberFormat="1" applyFont="1" applyFill="1" applyBorder="1" applyAlignment="1" applyProtection="1">
      <alignment horizontal="center" vertical="center"/>
    </xf>
    <xf numFmtId="164" fontId="3" fillId="4" borderId="25" xfId="3" applyFont="1" applyFill="1" applyBorder="1" applyAlignment="1" applyProtection="1">
      <alignment vertical="center"/>
    </xf>
    <xf numFmtId="164" fontId="7" fillId="4" borderId="25" xfId="3" applyFont="1" applyFill="1" applyBorder="1" applyAlignment="1" applyProtection="1">
      <alignment vertical="center"/>
    </xf>
    <xf numFmtId="4" fontId="8" fillId="4" borderId="25" xfId="0" applyNumberFormat="1" applyFont="1" applyFill="1" applyBorder="1" applyAlignment="1" applyProtection="1">
      <alignment vertical="center"/>
    </xf>
    <xf numFmtId="4" fontId="0" fillId="4" borderId="26" xfId="0" applyNumberFormat="1" applyFill="1" applyBorder="1" applyAlignment="1" applyProtection="1">
      <alignment vertical="center"/>
    </xf>
    <xf numFmtId="0" fontId="5" fillId="4" borderId="27" xfId="0" applyFont="1" applyFill="1" applyBorder="1" applyAlignment="1" applyProtection="1">
      <alignment vertical="center"/>
    </xf>
    <xf numFmtId="10" fontId="9" fillId="4" borderId="28" xfId="2" applyNumberFormat="1" applyFont="1" applyFill="1" applyBorder="1" applyAlignment="1" applyProtection="1">
      <alignment horizontal="center" vertical="center"/>
    </xf>
    <xf numFmtId="164" fontId="3" fillId="4" borderId="28" xfId="0" applyNumberFormat="1" applyFont="1" applyFill="1" applyBorder="1" applyAlignment="1" applyProtection="1">
      <alignment vertical="center"/>
    </xf>
    <xf numFmtId="164" fontId="11" fillId="4" borderId="28" xfId="0" applyNumberFormat="1" applyFont="1" applyFill="1" applyBorder="1" applyAlignment="1" applyProtection="1">
      <alignment vertical="center"/>
    </xf>
    <xf numFmtId="164" fontId="3" fillId="4" borderId="28" xfId="0" applyNumberFormat="1" applyFont="1" applyFill="1" applyBorder="1" applyAlignment="1" applyProtection="1">
      <alignment horizontal="center" vertical="center"/>
    </xf>
    <xf numFmtId="164" fontId="11" fillId="4" borderId="28" xfId="0" applyNumberFormat="1" applyFont="1" applyFill="1" applyBorder="1" applyAlignment="1" applyProtection="1">
      <alignment horizontal="center" vertical="center"/>
    </xf>
    <xf numFmtId="164" fontId="7" fillId="4" borderId="28" xfId="0" applyNumberFormat="1" applyFont="1" applyFill="1" applyBorder="1" applyAlignment="1" applyProtection="1">
      <alignment vertical="center"/>
    </xf>
    <xf numFmtId="164" fontId="0" fillId="4" borderId="29" xfId="0" applyNumberForma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165" fontId="3" fillId="3" borderId="0" xfId="1" applyFont="1" applyFill="1" applyBorder="1" applyProtection="1">
      <protection locked="0"/>
    </xf>
    <xf numFmtId="165" fontId="4" fillId="3" borderId="0" xfId="1" applyFont="1" applyFill="1" applyBorder="1" applyProtection="1">
      <protection locked="0"/>
    </xf>
    <xf numFmtId="165" fontId="2" fillId="3" borderId="0" xfId="1" applyFont="1" applyFill="1" applyBorder="1" applyProtection="1">
      <protection locked="0"/>
    </xf>
    <xf numFmtId="165" fontId="2" fillId="3" borderId="2" xfId="1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165" fontId="3" fillId="0" borderId="6" xfId="1" applyFont="1" applyFill="1" applyBorder="1"/>
    <xf numFmtId="165" fontId="2" fillId="0" borderId="6" xfId="1" applyFont="1" applyFill="1" applyBorder="1" applyProtection="1">
      <protection locked="0"/>
    </xf>
    <xf numFmtId="165" fontId="3" fillId="0" borderId="6" xfId="1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165" fontId="3" fillId="0" borderId="0" xfId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/>
    <xf numFmtId="14" fontId="2" fillId="0" borderId="19" xfId="0" applyNumberFormat="1" applyFont="1" applyBorder="1" applyAlignment="1"/>
    <xf numFmtId="14" fontId="3" fillId="0" borderId="8" xfId="0" applyNumberFormat="1" applyFont="1" applyBorder="1" applyAlignment="1">
      <alignment horizontal="center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horizontal="center"/>
    </xf>
    <xf numFmtId="10" fontId="10" fillId="0" borderId="12" xfId="0" applyNumberFormat="1" applyFont="1" applyFill="1" applyBorder="1" applyAlignment="1">
      <alignment horizontal="center" vertical="center"/>
    </xf>
    <xf numFmtId="14" fontId="2" fillId="0" borderId="3" xfId="0" applyNumberFormat="1" applyFont="1" applyBorder="1" applyAlignment="1" applyProtection="1">
      <alignment vertical="center"/>
    </xf>
    <xf numFmtId="14" fontId="3" fillId="0" borderId="45" xfId="0" applyNumberFormat="1" applyFont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9" fontId="2" fillId="0" borderId="0" xfId="0" applyNumberFormat="1" applyFont="1" applyFill="1" applyAlignment="1" applyProtection="1">
      <protection locked="0"/>
    </xf>
    <xf numFmtId="0" fontId="7" fillId="0" borderId="0" xfId="0" applyFont="1" applyAlignment="1" applyProtection="1"/>
    <xf numFmtId="14" fontId="3" fillId="0" borderId="3" xfId="0" applyNumberFormat="1" applyFont="1" applyBorder="1" applyAlignment="1" applyProtection="1">
      <alignment vertical="center"/>
    </xf>
    <xf numFmtId="0" fontId="0" fillId="0" borderId="0" xfId="0" applyBorder="1" applyProtection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3" borderId="0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165" fontId="2" fillId="0" borderId="0" xfId="1" applyFont="1" applyFill="1" applyBorder="1" applyProtection="1">
      <protection locked="0"/>
    </xf>
    <xf numFmtId="165" fontId="2" fillId="0" borderId="1" xfId="1" applyFont="1" applyFill="1" applyBorder="1" applyProtection="1">
      <protection locked="0"/>
    </xf>
    <xf numFmtId="165" fontId="3" fillId="0" borderId="6" xfId="0" applyNumberFormat="1" applyFont="1" applyBorder="1"/>
    <xf numFmtId="0" fontId="2" fillId="2" borderId="3" xfId="0" applyFont="1" applyFill="1" applyBorder="1" applyAlignment="1" applyProtection="1">
      <alignment horizontal="left" vertical="center"/>
    </xf>
    <xf numFmtId="165" fontId="2" fillId="3" borderId="0" xfId="1" applyFont="1" applyFill="1" applyBorder="1"/>
    <xf numFmtId="165" fontId="2" fillId="0" borderId="0" xfId="0" applyNumberFormat="1" applyFont="1" applyBorder="1"/>
    <xf numFmtId="170" fontId="3" fillId="0" borderId="0" xfId="0" applyNumberFormat="1" applyFont="1" applyFill="1" applyAlignment="1"/>
    <xf numFmtId="0" fontId="3" fillId="0" borderId="6" xfId="0" applyFont="1" applyBorder="1" applyAlignment="1">
      <alignment horizontal="left"/>
    </xf>
    <xf numFmtId="170" fontId="3" fillId="0" borderId="0" xfId="0" applyNumberFormat="1" applyFont="1" applyFill="1" applyAlignment="1" applyProtection="1"/>
    <xf numFmtId="169" fontId="3" fillId="0" borderId="0" xfId="0" applyNumberFormat="1" applyFont="1" applyFill="1" applyAlignment="1" applyProtection="1"/>
    <xf numFmtId="0" fontId="7" fillId="0" borderId="52" xfId="0" applyFont="1" applyBorder="1" applyAlignment="1" applyProtection="1"/>
    <xf numFmtId="170" fontId="7" fillId="0" borderId="52" xfId="0" applyNumberFormat="1" applyFont="1" applyBorder="1" applyAlignment="1"/>
    <xf numFmtId="165" fontId="7" fillId="3" borderId="6" xfId="1" applyFont="1" applyFill="1" applyBorder="1" applyAlignment="1">
      <alignment horizontal="center"/>
    </xf>
    <xf numFmtId="165" fontId="7" fillId="3" borderId="7" xfId="1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14" fontId="3" fillId="0" borderId="3" xfId="0" applyNumberFormat="1" applyFont="1" applyBorder="1" applyAlignment="1">
      <alignment horizontal="center"/>
    </xf>
    <xf numFmtId="14" fontId="3" fillId="0" borderId="4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171" fontId="3" fillId="3" borderId="1" xfId="0" applyNumberFormat="1" applyFont="1" applyFill="1" applyBorder="1" applyAlignment="1" applyProtection="1">
      <alignment horizontal="left" vertical="center"/>
      <protection locked="0"/>
    </xf>
    <xf numFmtId="171" fontId="3" fillId="3" borderId="9" xfId="0" applyNumberFormat="1" applyFont="1" applyFill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166" fontId="3" fillId="0" borderId="30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14" fontId="3" fillId="0" borderId="28" xfId="0" applyNumberFormat="1" applyFont="1" applyBorder="1" applyAlignment="1">
      <alignment horizontal="center"/>
    </xf>
    <xf numFmtId="14" fontId="3" fillId="0" borderId="48" xfId="0" applyNumberFormat="1" applyFont="1" applyBorder="1" applyAlignment="1">
      <alignment horizont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170" fontId="3" fillId="3" borderId="25" xfId="0" applyNumberFormat="1" applyFont="1" applyFill="1" applyBorder="1" applyAlignment="1" applyProtection="1">
      <alignment horizontal="left" vertical="center"/>
    </xf>
    <xf numFmtId="170" fontId="3" fillId="3" borderId="30" xfId="0" applyNumberFormat="1" applyFont="1" applyFill="1" applyBorder="1" applyAlignment="1" applyProtection="1">
      <alignment horizontal="left" vertical="center"/>
    </xf>
    <xf numFmtId="170" fontId="3" fillId="3" borderId="28" xfId="0" applyNumberFormat="1" applyFont="1" applyFill="1" applyBorder="1" applyAlignment="1" applyProtection="1">
      <alignment horizontal="left" vertical="center"/>
    </xf>
    <xf numFmtId="171" fontId="3" fillId="3" borderId="25" xfId="0" applyNumberFormat="1" applyFont="1" applyFill="1" applyBorder="1" applyAlignment="1" applyProtection="1">
      <alignment horizontal="left" vertical="center"/>
    </xf>
    <xf numFmtId="171" fontId="3" fillId="3" borderId="26" xfId="0" applyNumberFormat="1" applyFont="1" applyFill="1" applyBorder="1" applyAlignment="1" applyProtection="1">
      <alignment horizontal="left" vertical="center"/>
    </xf>
    <xf numFmtId="170" fontId="3" fillId="3" borderId="29" xfId="0" applyNumberFormat="1" applyFont="1" applyFill="1" applyBorder="1" applyAlignment="1" applyProtection="1">
      <alignment horizontal="left" vertical="center"/>
    </xf>
    <xf numFmtId="170" fontId="3" fillId="3" borderId="30" xfId="0" applyNumberFormat="1" applyFont="1" applyFill="1" applyBorder="1" applyAlignment="1">
      <alignment horizontal="left" vertical="center"/>
    </xf>
    <xf numFmtId="170" fontId="3" fillId="3" borderId="31" xfId="0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left" vertical="center"/>
    </xf>
    <xf numFmtId="0" fontId="3" fillId="0" borderId="46" xfId="0" applyFont="1" applyBorder="1" applyAlignment="1" applyProtection="1">
      <alignment horizontal="left" vertical="center"/>
    </xf>
    <xf numFmtId="14" fontId="2" fillId="0" borderId="32" xfId="0" applyNumberFormat="1" applyFont="1" applyBorder="1" applyAlignment="1" applyProtection="1">
      <alignment horizontal="left" vertical="center"/>
    </xf>
    <xf numFmtId="14" fontId="2" fillId="0" borderId="46" xfId="0" applyNumberFormat="1" applyFont="1" applyBorder="1" applyAlignment="1" applyProtection="1">
      <alignment horizontal="left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left" vertical="center"/>
    </xf>
    <xf numFmtId="0" fontId="7" fillId="4" borderId="25" xfId="0" applyFont="1" applyFill="1" applyBorder="1" applyAlignment="1" applyProtection="1">
      <alignment horizontal="left" vertical="center"/>
    </xf>
    <xf numFmtId="0" fontId="7" fillId="0" borderId="5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</xf>
    <xf numFmtId="171" fontId="7" fillId="0" borderId="0" xfId="0" applyNumberFormat="1" applyFont="1" applyAlignment="1" applyProtection="1">
      <alignment horizontal="left"/>
    </xf>
    <xf numFmtId="0" fontId="7" fillId="0" borderId="40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166" fontId="3" fillId="0" borderId="30" xfId="0" applyNumberFormat="1" applyFont="1" applyBorder="1" applyAlignment="1" applyProtection="1">
      <alignment horizontal="left" vertical="center"/>
    </xf>
    <xf numFmtId="166" fontId="3" fillId="0" borderId="44" xfId="0" applyNumberFormat="1" applyFont="1" applyBorder="1" applyAlignment="1" applyProtection="1">
      <alignment horizontal="left" vertical="center"/>
    </xf>
    <xf numFmtId="14" fontId="2" fillId="0" borderId="30" xfId="0" applyNumberFormat="1" applyFont="1" applyBorder="1" applyAlignment="1" applyProtection="1">
      <alignment horizontal="left" vertical="center"/>
    </xf>
    <xf numFmtId="14" fontId="2" fillId="0" borderId="44" xfId="0" applyNumberFormat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5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44" xfId="0" applyFont="1" applyBorder="1" applyAlignment="1" applyProtection="1">
      <alignment horizontal="left" vertical="center"/>
    </xf>
    <xf numFmtId="14" fontId="3" fillId="0" borderId="39" xfId="0" applyNumberFormat="1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</xf>
    <xf numFmtId="14" fontId="3" fillId="0" borderId="47" xfId="0" applyNumberFormat="1" applyFont="1" applyBorder="1" applyAlignment="1" applyProtection="1">
      <alignment horizontal="center" vertical="center"/>
    </xf>
    <xf numFmtId="14" fontId="3" fillId="0" borderId="19" xfId="0" applyNumberFormat="1" applyFont="1" applyBorder="1" applyAlignment="1" applyProtection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</xf>
    <xf numFmtId="14" fontId="3" fillId="0" borderId="45" xfId="0" applyNumberFormat="1" applyFont="1" applyBorder="1" applyAlignment="1" applyProtection="1">
      <alignment horizontal="center" vertical="center"/>
    </xf>
    <xf numFmtId="0" fontId="7" fillId="4" borderId="28" xfId="0" applyFont="1" applyFill="1" applyBorder="1" applyAlignment="1" applyProtection="1">
      <alignment horizontal="left" vertical="center"/>
    </xf>
    <xf numFmtId="171" fontId="7" fillId="0" borderId="0" xfId="0" applyNumberFormat="1" applyFont="1" applyAlignment="1">
      <alignment horizontal="left"/>
    </xf>
    <xf numFmtId="170" fontId="3" fillId="3" borderId="0" xfId="0" applyNumberFormat="1" applyFont="1" applyFill="1" applyAlignment="1" applyProtection="1">
      <alignment horizontal="left"/>
      <protection locked="0"/>
    </xf>
    <xf numFmtId="0" fontId="7" fillId="0" borderId="52" xfId="0" applyFont="1" applyBorder="1" applyAlignment="1" applyProtection="1">
      <alignment horizontal="left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tabSelected="1" view="pageBreakPreview" zoomScaleNormal="100" zoomScaleSheetLayoutView="100" workbookViewId="0">
      <selection activeCell="F3" sqref="F3:I3"/>
    </sheetView>
  </sheetViews>
  <sheetFormatPr defaultRowHeight="11.25" x14ac:dyDescent="0.2"/>
  <cols>
    <col min="1" max="1" width="9.7109375" style="64" customWidth="1"/>
    <col min="2" max="2" width="6.7109375" style="20" hidden="1" customWidth="1"/>
    <col min="3" max="3" width="52.42578125" style="1" customWidth="1"/>
    <col min="4" max="4" width="7.140625" style="20" customWidth="1"/>
    <col min="5" max="5" width="6.7109375" style="1" customWidth="1"/>
    <col min="6" max="6" width="10.7109375" style="1" customWidth="1"/>
    <col min="7" max="7" width="11" style="1" customWidth="1"/>
    <col min="8" max="8" width="10.85546875" style="1" customWidth="1"/>
    <col min="9" max="9" width="10.5703125" style="1" customWidth="1"/>
    <col min="10" max="10" width="11" style="1" customWidth="1"/>
    <col min="11" max="11" width="12.140625" style="1" bestFit="1" customWidth="1"/>
    <col min="12" max="16384" width="9.140625" style="1"/>
  </cols>
  <sheetData>
    <row r="1" spans="1:10" ht="16.5" customHeight="1" thickBot="1" x14ac:dyDescent="0.25">
      <c r="A1" s="210" t="s">
        <v>109</v>
      </c>
      <c r="B1" s="211"/>
      <c r="C1" s="211"/>
      <c r="D1" s="211"/>
      <c r="E1" s="211"/>
      <c r="F1" s="211"/>
      <c r="G1" s="211"/>
      <c r="H1" s="211"/>
      <c r="I1" s="212"/>
    </row>
    <row r="2" spans="1:10" ht="13.5" thickBot="1" x14ac:dyDescent="0.25">
      <c r="A2" s="95" t="s">
        <v>273</v>
      </c>
      <c r="B2" s="149"/>
      <c r="C2" s="153"/>
      <c r="D2" s="209" t="s">
        <v>274</v>
      </c>
      <c r="E2" s="209"/>
      <c r="F2" s="207"/>
      <c r="G2" s="207"/>
      <c r="H2" s="207"/>
      <c r="I2" s="208"/>
    </row>
    <row r="3" spans="1:10" ht="13.5" thickBot="1" x14ac:dyDescent="0.25">
      <c r="A3" s="96" t="s">
        <v>275</v>
      </c>
      <c r="B3" s="149"/>
      <c r="C3" s="154"/>
      <c r="D3" s="195" t="s">
        <v>276</v>
      </c>
      <c r="E3" s="195"/>
      <c r="F3" s="196"/>
      <c r="G3" s="196"/>
      <c r="H3" s="196"/>
      <c r="I3" s="197"/>
    </row>
    <row r="4" spans="1:10" ht="13.5" thickBot="1" x14ac:dyDescent="0.25">
      <c r="A4" s="97" t="s">
        <v>277</v>
      </c>
      <c r="B4" s="94"/>
      <c r="C4" s="155"/>
      <c r="D4" s="194" t="s">
        <v>278</v>
      </c>
      <c r="E4" s="194"/>
      <c r="F4" s="198"/>
      <c r="G4" s="198"/>
      <c r="H4" s="198"/>
      <c r="I4" s="199"/>
    </row>
    <row r="5" spans="1:10" ht="9.75" customHeight="1" thickBot="1" x14ac:dyDescent="0.25">
      <c r="A5" s="202"/>
      <c r="B5" s="203"/>
      <c r="C5" s="203"/>
      <c r="D5" s="203"/>
      <c r="E5" s="203"/>
      <c r="F5" s="203"/>
      <c r="G5" s="203"/>
      <c r="H5" s="203"/>
      <c r="I5" s="204"/>
    </row>
    <row r="6" spans="1:10" ht="12.75" customHeight="1" x14ac:dyDescent="0.2">
      <c r="A6" s="213" t="s">
        <v>102</v>
      </c>
      <c r="B6" s="214"/>
      <c r="C6" s="150" t="s">
        <v>310</v>
      </c>
      <c r="D6" s="219" t="s">
        <v>107</v>
      </c>
      <c r="E6" s="214"/>
      <c r="F6" s="200" t="s">
        <v>306</v>
      </c>
      <c r="G6" s="201"/>
      <c r="H6" s="151" t="s">
        <v>106</v>
      </c>
      <c r="I6" s="152">
        <v>42694</v>
      </c>
      <c r="J6" s="2"/>
    </row>
    <row r="7" spans="1:10" ht="12.75" customHeight="1" x14ac:dyDescent="0.2">
      <c r="A7" s="215" t="s">
        <v>103</v>
      </c>
      <c r="B7" s="216"/>
      <c r="C7" s="77" t="s">
        <v>285</v>
      </c>
      <c r="D7" s="220" t="s">
        <v>195</v>
      </c>
      <c r="E7" s="216"/>
      <c r="F7" s="221">
        <v>590.49</v>
      </c>
      <c r="G7" s="221"/>
      <c r="H7" s="82" t="s">
        <v>209</v>
      </c>
      <c r="I7" s="84">
        <f>H144/F7</f>
        <v>0</v>
      </c>
      <c r="J7" s="2"/>
    </row>
    <row r="8" spans="1:10" ht="14.25" customHeight="1" x14ac:dyDescent="0.2">
      <c r="A8" s="215" t="s">
        <v>104</v>
      </c>
      <c r="B8" s="216"/>
      <c r="C8" s="77" t="s">
        <v>310</v>
      </c>
      <c r="D8" s="220" t="s">
        <v>246</v>
      </c>
      <c r="E8" s="216"/>
      <c r="F8" s="221">
        <f>F7</f>
        <v>590.49</v>
      </c>
      <c r="G8" s="221"/>
      <c r="H8" s="91"/>
      <c r="I8" s="90"/>
      <c r="J8" s="2"/>
    </row>
    <row r="9" spans="1:10" ht="12.75" customHeight="1" thickBot="1" x14ac:dyDescent="0.25">
      <c r="A9" s="217" t="s">
        <v>105</v>
      </c>
      <c r="B9" s="218"/>
      <c r="C9" s="78" t="s">
        <v>208</v>
      </c>
      <c r="D9" s="222" t="s">
        <v>110</v>
      </c>
      <c r="E9" s="218"/>
      <c r="F9" s="223"/>
      <c r="G9" s="224"/>
      <c r="H9" s="93"/>
      <c r="I9" s="92"/>
      <c r="J9" s="2"/>
    </row>
    <row r="10" spans="1:10" ht="2.1" customHeight="1" x14ac:dyDescent="0.2">
      <c r="A10" s="66"/>
      <c r="B10" s="65"/>
      <c r="C10" s="52"/>
      <c r="D10" s="52"/>
      <c r="E10" s="2"/>
      <c r="F10" s="2"/>
      <c r="G10" s="2"/>
      <c r="H10" s="2"/>
      <c r="I10" s="51"/>
      <c r="J10" s="2"/>
    </row>
    <row r="11" spans="1:10" ht="12.75" customHeight="1" x14ac:dyDescent="0.2">
      <c r="A11" s="205" t="s">
        <v>118</v>
      </c>
      <c r="B11" s="225" t="s">
        <v>70</v>
      </c>
      <c r="C11" s="192" t="s">
        <v>51</v>
      </c>
      <c r="D11" s="192" t="s">
        <v>52</v>
      </c>
      <c r="E11" s="192" t="s">
        <v>53</v>
      </c>
      <c r="F11" s="192" t="s">
        <v>54</v>
      </c>
      <c r="G11" s="192" t="s">
        <v>55</v>
      </c>
      <c r="H11" s="156" t="s">
        <v>71</v>
      </c>
      <c r="I11" s="190" t="s">
        <v>56</v>
      </c>
      <c r="J11" s="2"/>
    </row>
    <row r="12" spans="1:10" ht="12" customHeight="1" thickBot="1" x14ac:dyDescent="0.25">
      <c r="A12" s="206"/>
      <c r="B12" s="226"/>
      <c r="C12" s="193"/>
      <c r="D12" s="193"/>
      <c r="E12" s="193"/>
      <c r="F12" s="193"/>
      <c r="G12" s="193"/>
      <c r="H12" s="157">
        <v>0.2</v>
      </c>
      <c r="I12" s="191"/>
      <c r="J12" s="2"/>
    </row>
    <row r="13" spans="1:10" s="11" customFormat="1" ht="12" thickBot="1" x14ac:dyDescent="0.25">
      <c r="A13" s="69">
        <v>1</v>
      </c>
      <c r="B13" s="21"/>
      <c r="C13" s="12" t="s">
        <v>1</v>
      </c>
      <c r="D13" s="21"/>
      <c r="E13" s="12"/>
      <c r="F13" s="142"/>
      <c r="G13" s="13"/>
      <c r="H13" s="13"/>
      <c r="I13" s="14">
        <f>I14</f>
        <v>0</v>
      </c>
      <c r="J13" s="33"/>
    </row>
    <row r="14" spans="1:10" s="11" customFormat="1" x14ac:dyDescent="0.2">
      <c r="A14" s="67" t="s">
        <v>111</v>
      </c>
      <c r="B14" s="41"/>
      <c r="C14" s="15" t="s">
        <v>2</v>
      </c>
      <c r="D14" s="41"/>
      <c r="E14" s="15"/>
      <c r="F14" s="147"/>
      <c r="G14" s="33"/>
      <c r="H14" s="33"/>
      <c r="I14" s="17">
        <f>SUM(H15)</f>
        <v>0</v>
      </c>
      <c r="J14" s="16"/>
    </row>
    <row r="15" spans="1:10" s="11" customFormat="1" ht="12" thickBot="1" x14ac:dyDescent="0.25">
      <c r="A15" s="70" t="s">
        <v>119</v>
      </c>
      <c r="B15" s="22">
        <v>12000</v>
      </c>
      <c r="C15" s="2" t="s">
        <v>308</v>
      </c>
      <c r="D15" s="23" t="s">
        <v>69</v>
      </c>
      <c r="E15" s="27">
        <f>0.08*270.36</f>
        <v>21.628800000000002</v>
      </c>
      <c r="F15" s="138"/>
      <c r="G15" s="16">
        <f>E15*F15</f>
        <v>0</v>
      </c>
      <c r="H15" s="16">
        <f>G15*(1+$H$12)</f>
        <v>0</v>
      </c>
      <c r="I15" s="17"/>
      <c r="J15" s="16"/>
    </row>
    <row r="16" spans="1:10" ht="12" thickBot="1" x14ac:dyDescent="0.25">
      <c r="A16" s="183">
        <v>2</v>
      </c>
      <c r="B16" s="12">
        <v>11987</v>
      </c>
      <c r="C16" s="12" t="s">
        <v>291</v>
      </c>
      <c r="D16" s="12"/>
      <c r="E16" s="12"/>
      <c r="F16" s="12"/>
      <c r="G16" s="12"/>
      <c r="H16" s="12"/>
      <c r="I16" s="178">
        <f>SUM(H18:H24)</f>
        <v>0</v>
      </c>
      <c r="J16" s="4"/>
    </row>
    <row r="17" spans="1:10" x14ac:dyDescent="0.2">
      <c r="A17" s="15" t="s">
        <v>112</v>
      </c>
      <c r="B17" s="15"/>
      <c r="C17" s="15" t="s">
        <v>299</v>
      </c>
      <c r="D17" s="15"/>
      <c r="E17" s="15"/>
      <c r="F17" s="15"/>
      <c r="G17" s="15"/>
      <c r="H17" s="15"/>
      <c r="I17" s="181">
        <f>SUM(H17:H23)</f>
        <v>0</v>
      </c>
      <c r="J17" s="4"/>
    </row>
    <row r="18" spans="1:10" x14ac:dyDescent="0.2">
      <c r="A18" s="50" t="s">
        <v>121</v>
      </c>
      <c r="B18" s="23" t="s">
        <v>101</v>
      </c>
      <c r="C18" s="2" t="s">
        <v>309</v>
      </c>
      <c r="D18" s="23" t="s">
        <v>73</v>
      </c>
      <c r="E18" s="28">
        <v>270.36</v>
      </c>
      <c r="F18" s="139"/>
      <c r="G18" s="4">
        <f t="shared" ref="G18:G24" si="0">E18*F18</f>
        <v>0</v>
      </c>
      <c r="H18" s="16">
        <f>G18*(1+$H$12)</f>
        <v>0</v>
      </c>
      <c r="I18" s="5"/>
      <c r="J18" s="4"/>
    </row>
    <row r="19" spans="1:10" hidden="1" x14ac:dyDescent="0.2">
      <c r="A19" s="50" t="s">
        <v>296</v>
      </c>
      <c r="B19" s="23"/>
      <c r="C19" s="2"/>
      <c r="D19" s="23" t="s">
        <v>73</v>
      </c>
      <c r="E19" s="28">
        <f>E18</f>
        <v>270.36</v>
      </c>
      <c r="F19" s="139"/>
      <c r="G19" s="4">
        <f t="shared" si="0"/>
        <v>0</v>
      </c>
      <c r="H19" s="16">
        <f t="shared" ref="H19:H24" si="1">G19*(1+$H$12)</f>
        <v>0</v>
      </c>
      <c r="I19" s="5"/>
      <c r="J19" s="4"/>
    </row>
    <row r="20" spans="1:10" x14ac:dyDescent="0.2">
      <c r="A20" s="50" t="s">
        <v>296</v>
      </c>
      <c r="B20" s="23"/>
      <c r="C20" s="2" t="s">
        <v>293</v>
      </c>
      <c r="D20" s="23" t="s">
        <v>73</v>
      </c>
      <c r="E20" s="28">
        <f>E19</f>
        <v>270.36</v>
      </c>
      <c r="F20" s="139"/>
      <c r="G20" s="4">
        <f t="shared" ref="G20" si="2">E20*F20</f>
        <v>0</v>
      </c>
      <c r="H20" s="16">
        <f t="shared" ref="H20" si="3">G20*(1+$H$12)</f>
        <v>0</v>
      </c>
      <c r="I20" s="5"/>
      <c r="J20" s="4"/>
    </row>
    <row r="21" spans="1:10" x14ac:dyDescent="0.2">
      <c r="A21" s="50" t="s">
        <v>297</v>
      </c>
      <c r="B21" s="23"/>
      <c r="C21" s="2" t="s">
        <v>307</v>
      </c>
      <c r="D21" s="23" t="s">
        <v>73</v>
      </c>
      <c r="E21" s="28">
        <f>E20</f>
        <v>270.36</v>
      </c>
      <c r="F21" s="180"/>
      <c r="G21" s="4">
        <f t="shared" ref="G21" si="4">E21*F21</f>
        <v>0</v>
      </c>
      <c r="H21" s="16">
        <f t="shared" ref="H21" si="5">G21*(1+$H$12)</f>
        <v>0</v>
      </c>
      <c r="I21" s="5"/>
      <c r="J21" s="4"/>
    </row>
    <row r="22" spans="1:10" x14ac:dyDescent="0.2">
      <c r="A22" s="50" t="s">
        <v>300</v>
      </c>
      <c r="B22" s="23"/>
      <c r="C22" s="2" t="s">
        <v>294</v>
      </c>
      <c r="D22" s="23" t="s">
        <v>73</v>
      </c>
      <c r="E22" s="28">
        <v>590.49</v>
      </c>
      <c r="F22" s="139"/>
      <c r="G22" s="4">
        <f t="shared" si="0"/>
        <v>0</v>
      </c>
      <c r="H22" s="16">
        <f t="shared" si="1"/>
        <v>0</v>
      </c>
      <c r="I22" s="5"/>
      <c r="J22" s="4"/>
    </row>
    <row r="23" spans="1:10" ht="12" thickBot="1" x14ac:dyDescent="0.25">
      <c r="A23" s="50" t="s">
        <v>301</v>
      </c>
      <c r="B23" s="23"/>
      <c r="C23" s="2" t="s">
        <v>295</v>
      </c>
      <c r="D23" s="23" t="s">
        <v>73</v>
      </c>
      <c r="E23" s="28">
        <v>590.49</v>
      </c>
      <c r="F23" s="139"/>
      <c r="G23" s="4">
        <f t="shared" si="0"/>
        <v>0</v>
      </c>
      <c r="H23" s="16">
        <f t="shared" si="1"/>
        <v>0</v>
      </c>
      <c r="I23" s="5"/>
      <c r="J23" s="4"/>
    </row>
    <row r="24" spans="1:10" ht="12" hidden="1" thickBot="1" x14ac:dyDescent="0.25">
      <c r="A24" s="68" t="s">
        <v>120</v>
      </c>
      <c r="B24" s="24">
        <v>11992</v>
      </c>
      <c r="C24" s="3"/>
      <c r="D24" s="24"/>
      <c r="E24" s="29"/>
      <c r="F24" s="140"/>
      <c r="G24" s="6">
        <f t="shared" si="0"/>
        <v>0</v>
      </c>
      <c r="H24" s="16">
        <f t="shared" si="1"/>
        <v>0</v>
      </c>
      <c r="I24" s="7"/>
      <c r="J24" s="4"/>
    </row>
    <row r="25" spans="1:10" ht="12" thickBot="1" x14ac:dyDescent="0.25">
      <c r="A25" s="69">
        <v>3</v>
      </c>
      <c r="B25" s="21"/>
      <c r="C25" s="12" t="s">
        <v>292</v>
      </c>
      <c r="D25" s="21"/>
      <c r="E25" s="12"/>
      <c r="F25" s="143"/>
      <c r="G25" s="13"/>
      <c r="H25" s="13"/>
      <c r="I25" s="14">
        <f>I26</f>
        <v>0</v>
      </c>
      <c r="J25" s="33"/>
    </row>
    <row r="26" spans="1:10" x14ac:dyDescent="0.2">
      <c r="A26" s="67" t="s">
        <v>113</v>
      </c>
      <c r="B26" s="41"/>
      <c r="C26" s="15" t="s">
        <v>302</v>
      </c>
      <c r="D26" s="41"/>
      <c r="E26" s="15"/>
      <c r="F26" s="176"/>
      <c r="G26" s="33"/>
      <c r="H26" s="33"/>
      <c r="I26" s="5">
        <f>SUM(H27:H33)</f>
        <v>0</v>
      </c>
      <c r="J26" s="33"/>
    </row>
    <row r="27" spans="1:10" x14ac:dyDescent="0.2">
      <c r="A27" s="50" t="s">
        <v>113</v>
      </c>
      <c r="B27" s="22"/>
      <c r="C27" s="2" t="s">
        <v>298</v>
      </c>
      <c r="D27" s="23" t="s">
        <v>69</v>
      </c>
      <c r="E27" s="27">
        <f>(0.15^2*3.14159/2)*78.46</f>
        <v>2.7730029532499993</v>
      </c>
      <c r="F27" s="139"/>
      <c r="G27" s="4">
        <f t="shared" ref="G27:G33" si="6">E27*F27</f>
        <v>0</v>
      </c>
      <c r="H27" s="4">
        <f t="shared" ref="H27:H34" si="7">G27*(1+$H$12)</f>
        <v>0</v>
      </c>
      <c r="I27" s="17"/>
      <c r="J27" s="4"/>
    </row>
    <row r="28" spans="1:10" x14ac:dyDescent="0.2">
      <c r="A28" s="50" t="s">
        <v>289</v>
      </c>
      <c r="B28" s="23">
        <v>67710</v>
      </c>
      <c r="C28" s="2" t="s">
        <v>63</v>
      </c>
      <c r="D28" s="23" t="s">
        <v>69</v>
      </c>
      <c r="E28" s="28">
        <f>0.3*0.02*78.46</f>
        <v>0.47075999999999996</v>
      </c>
      <c r="F28" s="139"/>
      <c r="G28" s="4">
        <f t="shared" si="6"/>
        <v>0</v>
      </c>
      <c r="H28" s="4">
        <f t="shared" si="7"/>
        <v>0</v>
      </c>
      <c r="I28" s="5"/>
      <c r="J28" s="4"/>
    </row>
    <row r="29" spans="1:10" x14ac:dyDescent="0.2">
      <c r="A29" s="50" t="s">
        <v>112</v>
      </c>
      <c r="B29" s="41"/>
      <c r="C29" s="2" t="s">
        <v>311</v>
      </c>
      <c r="D29" s="23" t="s">
        <v>12</v>
      </c>
      <c r="E29" s="28">
        <v>78</v>
      </c>
      <c r="F29" s="139"/>
      <c r="G29" s="4">
        <f t="shared" si="6"/>
        <v>0</v>
      </c>
      <c r="H29" s="4">
        <f t="shared" si="7"/>
        <v>0</v>
      </c>
      <c r="I29" s="5"/>
      <c r="J29" s="4"/>
    </row>
    <row r="30" spans="1:10" x14ac:dyDescent="0.2">
      <c r="A30" s="50" t="s">
        <v>166</v>
      </c>
      <c r="B30" s="23">
        <v>8070</v>
      </c>
      <c r="C30" s="2" t="s">
        <v>303</v>
      </c>
      <c r="D30" s="23" t="s">
        <v>73</v>
      </c>
      <c r="E30" s="28">
        <f>0.3*78</f>
        <v>23.4</v>
      </c>
      <c r="F30" s="139"/>
      <c r="G30" s="4">
        <f t="shared" si="6"/>
        <v>0</v>
      </c>
      <c r="H30" s="4">
        <f t="shared" si="7"/>
        <v>0</v>
      </c>
      <c r="I30" s="5"/>
      <c r="J30" s="4"/>
    </row>
    <row r="31" spans="1:10" hidden="1" x14ac:dyDescent="0.2">
      <c r="A31" s="50" t="s">
        <v>167</v>
      </c>
      <c r="B31" s="23">
        <v>6427</v>
      </c>
      <c r="C31" s="2" t="s">
        <v>72</v>
      </c>
      <c r="D31" s="23" t="s">
        <v>69</v>
      </c>
      <c r="E31" s="28">
        <v>0</v>
      </c>
      <c r="F31" s="139"/>
      <c r="G31" s="4">
        <f t="shared" si="6"/>
        <v>0</v>
      </c>
      <c r="H31" s="4">
        <f t="shared" si="7"/>
        <v>0</v>
      </c>
      <c r="I31" s="5"/>
      <c r="J31" s="4"/>
    </row>
    <row r="32" spans="1:10" x14ac:dyDescent="0.2">
      <c r="A32" s="50" t="s">
        <v>168</v>
      </c>
      <c r="B32" s="23">
        <v>55635</v>
      </c>
      <c r="C32" s="2" t="s">
        <v>62</v>
      </c>
      <c r="D32" s="23" t="s">
        <v>69</v>
      </c>
      <c r="E32" s="28">
        <f>E30-E34</f>
        <v>23.4</v>
      </c>
      <c r="F32" s="139"/>
      <c r="G32" s="4">
        <f t="shared" si="6"/>
        <v>0</v>
      </c>
      <c r="H32" s="4">
        <f t="shared" si="7"/>
        <v>0</v>
      </c>
      <c r="I32" s="5"/>
      <c r="J32" s="4"/>
    </row>
    <row r="33" spans="1:10" x14ac:dyDescent="0.2">
      <c r="A33" s="50" t="s">
        <v>169</v>
      </c>
      <c r="B33" s="23">
        <v>74164</v>
      </c>
      <c r="C33" s="2" t="s">
        <v>304</v>
      </c>
      <c r="D33" s="23" t="s">
        <v>305</v>
      </c>
      <c r="E33" s="28">
        <v>1</v>
      </c>
      <c r="F33" s="139"/>
      <c r="G33" s="4">
        <f t="shared" si="6"/>
        <v>0</v>
      </c>
      <c r="H33" s="4">
        <f t="shared" si="7"/>
        <v>0</v>
      </c>
      <c r="I33" s="5"/>
      <c r="J33" s="4"/>
    </row>
    <row r="34" spans="1:10" ht="12.75" hidden="1" customHeight="1" x14ac:dyDescent="0.2">
      <c r="A34" s="50" t="s">
        <v>170</v>
      </c>
      <c r="B34" s="23">
        <v>67712</v>
      </c>
      <c r="C34" s="2"/>
      <c r="D34" s="23"/>
      <c r="E34" s="28"/>
      <c r="F34" s="139"/>
      <c r="G34" s="4">
        <f>E34*F34</f>
        <v>0</v>
      </c>
      <c r="H34" s="4">
        <f t="shared" si="7"/>
        <v>0</v>
      </c>
      <c r="I34" s="5"/>
      <c r="J34" s="4"/>
    </row>
    <row r="35" spans="1:10" ht="13.5" hidden="1" customHeight="1" thickBot="1" x14ac:dyDescent="0.25">
      <c r="A35" s="69">
        <v>3</v>
      </c>
      <c r="B35" s="21"/>
      <c r="C35" s="12" t="s">
        <v>8</v>
      </c>
      <c r="D35" s="21"/>
      <c r="E35" s="43"/>
      <c r="F35" s="143"/>
      <c r="G35" s="13"/>
      <c r="H35" s="13"/>
      <c r="I35" s="14">
        <f>I36</f>
        <v>0</v>
      </c>
      <c r="J35" s="4"/>
    </row>
    <row r="36" spans="1:10" ht="12.75" hidden="1" customHeight="1" x14ac:dyDescent="0.2">
      <c r="A36" s="71" t="s">
        <v>113</v>
      </c>
      <c r="B36" s="25"/>
      <c r="C36" s="9" t="s">
        <v>162</v>
      </c>
      <c r="D36" s="25"/>
      <c r="E36" s="30"/>
      <c r="F36" s="177"/>
      <c r="G36" s="10"/>
      <c r="H36" s="10"/>
      <c r="I36" s="44">
        <f>H37+H38</f>
        <v>0</v>
      </c>
      <c r="J36" s="4"/>
    </row>
    <row r="37" spans="1:10" ht="13.5" hidden="1" customHeight="1" thickBot="1" x14ac:dyDescent="0.25">
      <c r="A37" s="68" t="s">
        <v>122</v>
      </c>
      <c r="B37" s="24">
        <v>25012</v>
      </c>
      <c r="C37" s="3" t="s">
        <v>286</v>
      </c>
      <c r="D37" s="24" t="s">
        <v>73</v>
      </c>
      <c r="E37" s="29">
        <v>0</v>
      </c>
      <c r="F37" s="140">
        <v>9.33</v>
      </c>
      <c r="G37" s="6">
        <f>E37*F37</f>
        <v>0</v>
      </c>
      <c r="H37" s="6">
        <f>G37*(1+$H$12)</f>
        <v>0</v>
      </c>
      <c r="I37" s="45"/>
      <c r="J37" s="4"/>
    </row>
    <row r="38" spans="1:10" ht="13.5" hidden="1" customHeight="1" thickBot="1" x14ac:dyDescent="0.25">
      <c r="A38" s="68" t="s">
        <v>289</v>
      </c>
      <c r="B38" s="172"/>
      <c r="C38" s="3" t="s">
        <v>290</v>
      </c>
      <c r="D38" s="172" t="s">
        <v>12</v>
      </c>
      <c r="E38" s="29">
        <v>0</v>
      </c>
      <c r="F38" s="140">
        <v>3.16</v>
      </c>
      <c r="G38" s="6">
        <f>E38*F38</f>
        <v>0</v>
      </c>
      <c r="H38" s="6">
        <f>G38*(1+$H$12)</f>
        <v>0</v>
      </c>
      <c r="I38" s="173"/>
      <c r="J38" s="4"/>
    </row>
    <row r="39" spans="1:10" s="11" customFormat="1" ht="13.5" hidden="1" customHeight="1" thickBot="1" x14ac:dyDescent="0.25">
      <c r="A39" s="69">
        <v>4</v>
      </c>
      <c r="B39" s="21"/>
      <c r="C39" s="12" t="s">
        <v>5</v>
      </c>
      <c r="D39" s="21"/>
      <c r="E39" s="43"/>
      <c r="F39" s="144"/>
      <c r="G39" s="13"/>
      <c r="H39" s="13"/>
      <c r="I39" s="14">
        <f>I40</f>
        <v>0</v>
      </c>
      <c r="J39" s="33"/>
    </row>
    <row r="40" spans="1:10" s="11" customFormat="1" ht="12.75" hidden="1" customHeight="1" x14ac:dyDescent="0.2">
      <c r="A40" s="67" t="s">
        <v>114</v>
      </c>
      <c r="B40" s="41"/>
      <c r="C40" s="15" t="s">
        <v>6</v>
      </c>
      <c r="D40" s="41"/>
      <c r="E40" s="42"/>
      <c r="F40" s="137"/>
      <c r="G40" s="33"/>
      <c r="H40" s="33"/>
      <c r="I40" s="17">
        <f>SUM(H41:H43)</f>
        <v>0</v>
      </c>
      <c r="J40" s="16"/>
    </row>
    <row r="41" spans="1:10" ht="12.75" hidden="1" customHeight="1" x14ac:dyDescent="0.2">
      <c r="A41" s="50" t="s">
        <v>171</v>
      </c>
      <c r="B41" s="23">
        <v>6501</v>
      </c>
      <c r="C41" s="2" t="s">
        <v>74</v>
      </c>
      <c r="D41" s="23" t="s">
        <v>69</v>
      </c>
      <c r="E41" s="28">
        <v>0</v>
      </c>
      <c r="F41" s="139">
        <v>1303.32</v>
      </c>
      <c r="G41" s="4">
        <f>E41*F41</f>
        <v>0</v>
      </c>
      <c r="H41" s="4">
        <f>G41*(1+$H$12)</f>
        <v>0</v>
      </c>
      <c r="I41" s="5"/>
      <c r="J41" s="4"/>
    </row>
    <row r="42" spans="1:10" ht="12.75" hidden="1" customHeight="1" x14ac:dyDescent="0.2">
      <c r="A42" s="50" t="s">
        <v>172</v>
      </c>
      <c r="B42" s="23">
        <v>73499</v>
      </c>
      <c r="C42" s="2" t="s">
        <v>239</v>
      </c>
      <c r="D42" s="23" t="s">
        <v>69</v>
      </c>
      <c r="E42" s="28">
        <v>0</v>
      </c>
      <c r="F42" s="139">
        <v>1050.5999999999999</v>
      </c>
      <c r="G42" s="4">
        <f>E42*F42</f>
        <v>0</v>
      </c>
      <c r="H42" s="4">
        <f>G42*(1+$H$12)</f>
        <v>0</v>
      </c>
      <c r="I42" s="5"/>
      <c r="J42" s="4"/>
    </row>
    <row r="43" spans="1:10" ht="12.75" hidden="1" customHeight="1" x14ac:dyDescent="0.2">
      <c r="A43" s="50" t="s">
        <v>173</v>
      </c>
      <c r="B43" s="23">
        <v>73995</v>
      </c>
      <c r="C43" s="2" t="s">
        <v>287</v>
      </c>
      <c r="D43" s="23" t="s">
        <v>69</v>
      </c>
      <c r="E43" s="28">
        <v>0</v>
      </c>
      <c r="F43" s="139">
        <v>1303.32</v>
      </c>
      <c r="G43" s="4">
        <f>E43*F43</f>
        <v>0</v>
      </c>
      <c r="H43" s="4">
        <f>G43*(1+$H$12)</f>
        <v>0</v>
      </c>
      <c r="I43" s="5"/>
      <c r="J43" s="4"/>
    </row>
    <row r="44" spans="1:10" s="11" customFormat="1" ht="13.5" hidden="1" customHeight="1" thickBot="1" x14ac:dyDescent="0.25">
      <c r="A44" s="69">
        <v>5</v>
      </c>
      <c r="B44" s="21"/>
      <c r="C44" s="12" t="s">
        <v>152</v>
      </c>
      <c r="D44" s="21"/>
      <c r="E44" s="43"/>
      <c r="F44" s="144"/>
      <c r="G44" s="13"/>
      <c r="H44" s="13"/>
      <c r="I44" s="14">
        <f>I45</f>
        <v>0</v>
      </c>
      <c r="J44" s="33"/>
    </row>
    <row r="45" spans="1:10" s="11" customFormat="1" ht="12.75" hidden="1" customHeight="1" x14ac:dyDescent="0.2">
      <c r="A45" s="67" t="s">
        <v>115</v>
      </c>
      <c r="B45" s="41"/>
      <c r="C45" s="15" t="s">
        <v>153</v>
      </c>
      <c r="D45" s="41"/>
      <c r="E45" s="42"/>
      <c r="F45" s="147"/>
      <c r="G45" s="33"/>
      <c r="H45" s="33"/>
      <c r="I45" s="5">
        <f>SUM(H46:H46)</f>
        <v>0</v>
      </c>
      <c r="J45" s="16"/>
    </row>
    <row r="46" spans="1:10" ht="12.75" hidden="1" customHeight="1" x14ac:dyDescent="0.2">
      <c r="A46" s="50" t="s">
        <v>123</v>
      </c>
      <c r="B46" s="23">
        <v>21812</v>
      </c>
      <c r="C46" s="2" t="s">
        <v>7</v>
      </c>
      <c r="D46" s="23" t="s">
        <v>73</v>
      </c>
      <c r="E46" s="28">
        <v>0</v>
      </c>
      <c r="F46" s="139">
        <v>83.51</v>
      </c>
      <c r="G46" s="4">
        <f>E46*F46</f>
        <v>0</v>
      </c>
      <c r="H46" s="4">
        <f>G46*(1+$H$12)</f>
        <v>0</v>
      </c>
      <c r="I46" s="5"/>
      <c r="J46" s="4"/>
    </row>
    <row r="47" spans="1:10" s="11" customFormat="1" ht="13.5" hidden="1" customHeight="1" thickBot="1" x14ac:dyDescent="0.25">
      <c r="A47" s="69">
        <v>6</v>
      </c>
      <c r="B47" s="21"/>
      <c r="C47" s="12" t="s">
        <v>9</v>
      </c>
      <c r="D47" s="21"/>
      <c r="E47" s="43"/>
      <c r="F47" s="145"/>
      <c r="G47" s="12"/>
      <c r="H47" s="12"/>
      <c r="I47" s="47">
        <f>I48+I50</f>
        <v>0</v>
      </c>
      <c r="J47" s="33"/>
    </row>
    <row r="48" spans="1:10" s="11" customFormat="1" ht="12.75" hidden="1" customHeight="1" x14ac:dyDescent="0.2">
      <c r="A48" s="67" t="s">
        <v>116</v>
      </c>
      <c r="B48" s="41"/>
      <c r="C48" s="15" t="s">
        <v>10</v>
      </c>
      <c r="D48" s="41"/>
      <c r="E48" s="42"/>
      <c r="F48" s="137"/>
      <c r="G48" s="33"/>
      <c r="H48" s="33"/>
      <c r="I48" s="5">
        <f>SUM(H49:H49)</f>
        <v>0</v>
      </c>
      <c r="J48" s="16"/>
    </row>
    <row r="49" spans="1:10" s="11" customFormat="1" ht="12.75" hidden="1" customHeight="1" x14ac:dyDescent="0.2">
      <c r="A49" s="50" t="s">
        <v>124</v>
      </c>
      <c r="B49" s="23">
        <v>73931</v>
      </c>
      <c r="C49" s="2" t="s">
        <v>271</v>
      </c>
      <c r="D49" s="23" t="s">
        <v>73</v>
      </c>
      <c r="E49" s="28">
        <v>0</v>
      </c>
      <c r="F49" s="139">
        <v>36.799999999999997</v>
      </c>
      <c r="G49" s="4">
        <f>E49*F49</f>
        <v>0</v>
      </c>
      <c r="H49" s="4">
        <f>G49*(1+$H$12)</f>
        <v>0</v>
      </c>
      <c r="I49" s="17"/>
      <c r="J49" s="16"/>
    </row>
    <row r="50" spans="1:10" s="11" customFormat="1" ht="12.75" hidden="1" customHeight="1" x14ac:dyDescent="0.2">
      <c r="A50" s="67" t="s">
        <v>174</v>
      </c>
      <c r="B50" s="41"/>
      <c r="C50" s="15" t="s">
        <v>11</v>
      </c>
      <c r="D50" s="41"/>
      <c r="E50" s="42"/>
      <c r="F50" s="139"/>
      <c r="G50" s="33"/>
      <c r="H50" s="33"/>
      <c r="I50" s="5">
        <f>SUM(H51:H52)</f>
        <v>0</v>
      </c>
      <c r="J50" s="33"/>
    </row>
    <row r="51" spans="1:10" ht="12.75" hidden="1" customHeight="1" x14ac:dyDescent="0.2">
      <c r="A51" s="50" t="s">
        <v>175</v>
      </c>
      <c r="B51" s="23">
        <v>74088</v>
      </c>
      <c r="C51" s="2" t="s">
        <v>212</v>
      </c>
      <c r="D51" s="23" t="s">
        <v>73</v>
      </c>
      <c r="E51" s="28">
        <f>E49*1.05</f>
        <v>0</v>
      </c>
      <c r="F51" s="139">
        <v>29.98</v>
      </c>
      <c r="G51" s="4">
        <f>E51*F51</f>
        <v>0</v>
      </c>
      <c r="H51" s="4">
        <f>G51*(1+$H$12)</f>
        <v>0</v>
      </c>
      <c r="I51" s="5"/>
      <c r="J51" s="4"/>
    </row>
    <row r="52" spans="1:10" ht="12.75" hidden="1" customHeight="1" x14ac:dyDescent="0.2">
      <c r="A52" s="50" t="s">
        <v>176</v>
      </c>
      <c r="B52" s="23">
        <v>1206</v>
      </c>
      <c r="C52" s="2" t="s">
        <v>75</v>
      </c>
      <c r="D52" s="23" t="s">
        <v>12</v>
      </c>
      <c r="E52" s="28">
        <v>0</v>
      </c>
      <c r="F52" s="139">
        <v>45.81</v>
      </c>
      <c r="G52" s="4">
        <f>E52*F52</f>
        <v>0</v>
      </c>
      <c r="H52" s="4">
        <f>G52*(1+$H$12)</f>
        <v>0</v>
      </c>
      <c r="I52" s="5"/>
      <c r="J52" s="4"/>
    </row>
    <row r="53" spans="1:10" ht="13.5" hidden="1" customHeight="1" thickBot="1" x14ac:dyDescent="0.25">
      <c r="A53" s="69">
        <v>7</v>
      </c>
      <c r="B53" s="21"/>
      <c r="C53" s="12" t="s">
        <v>13</v>
      </c>
      <c r="D53" s="38"/>
      <c r="E53" s="39"/>
      <c r="F53" s="146"/>
      <c r="G53" s="46"/>
      <c r="H53" s="46"/>
      <c r="I53" s="47">
        <f>I54</f>
        <v>0</v>
      </c>
      <c r="J53" s="34"/>
    </row>
    <row r="54" spans="1:10" ht="12.75" hidden="1" customHeight="1" x14ac:dyDescent="0.2">
      <c r="A54" s="67" t="s">
        <v>117</v>
      </c>
      <c r="B54" s="41"/>
      <c r="C54" s="15" t="s">
        <v>14</v>
      </c>
      <c r="D54" s="23"/>
      <c r="E54" s="28"/>
      <c r="F54" s="176"/>
      <c r="G54" s="4"/>
      <c r="H54" s="4"/>
      <c r="I54" s="17">
        <f>SUM(H55:H62)</f>
        <v>0</v>
      </c>
      <c r="J54" s="16"/>
    </row>
    <row r="55" spans="1:10" ht="12.75" hidden="1" customHeight="1" x14ac:dyDescent="0.2">
      <c r="A55" s="50" t="s">
        <v>125</v>
      </c>
      <c r="B55" s="23">
        <v>73910</v>
      </c>
      <c r="C55" s="2" t="s">
        <v>260</v>
      </c>
      <c r="D55" s="23" t="s">
        <v>4</v>
      </c>
      <c r="E55" s="28">
        <v>0</v>
      </c>
      <c r="F55" s="139">
        <v>508.66</v>
      </c>
      <c r="G55" s="4">
        <f>E55*F55</f>
        <v>0</v>
      </c>
      <c r="H55" s="4">
        <f>G55*(1+$H$12)</f>
        <v>0</v>
      </c>
      <c r="I55" s="5"/>
      <c r="J55" s="4"/>
    </row>
    <row r="56" spans="1:10" ht="12.75" hidden="1" customHeight="1" x14ac:dyDescent="0.2">
      <c r="A56" s="50" t="s">
        <v>126</v>
      </c>
      <c r="B56" s="23"/>
      <c r="C56" s="2" t="s">
        <v>279</v>
      </c>
      <c r="D56" s="23" t="s">
        <v>4</v>
      </c>
      <c r="E56" s="28">
        <v>0</v>
      </c>
      <c r="F56" s="139">
        <v>487.33</v>
      </c>
      <c r="G56" s="4">
        <f>E56*F56</f>
        <v>0</v>
      </c>
      <c r="H56" s="4">
        <f>G56*(1+$H$12)</f>
        <v>0</v>
      </c>
      <c r="I56" s="5"/>
      <c r="J56" s="4"/>
    </row>
    <row r="57" spans="1:10" ht="12.75" hidden="1" customHeight="1" x14ac:dyDescent="0.2">
      <c r="A57" s="50" t="s">
        <v>240</v>
      </c>
      <c r="B57" s="23"/>
      <c r="C57" s="2" t="s">
        <v>243</v>
      </c>
      <c r="D57" s="23" t="s">
        <v>73</v>
      </c>
      <c r="E57" s="28">
        <v>0</v>
      </c>
      <c r="F57" s="139">
        <v>280</v>
      </c>
      <c r="G57" s="4">
        <f>E57*F57</f>
        <v>0</v>
      </c>
      <c r="H57" s="4">
        <f>G57*(1+$H$12)</f>
        <v>0</v>
      </c>
      <c r="I57" s="5"/>
      <c r="J57" s="4"/>
    </row>
    <row r="58" spans="1:10" ht="12.75" hidden="1" customHeight="1" x14ac:dyDescent="0.2">
      <c r="A58" s="50" t="s">
        <v>244</v>
      </c>
      <c r="B58" s="23"/>
      <c r="C58" s="2" t="s">
        <v>245</v>
      </c>
      <c r="D58" s="23" t="s">
        <v>4</v>
      </c>
      <c r="E58" s="28">
        <v>0</v>
      </c>
      <c r="F58" s="139">
        <f>356.71*1.68</f>
        <v>599.27279999999996</v>
      </c>
      <c r="G58" s="4">
        <f>E58*F58</f>
        <v>0</v>
      </c>
      <c r="H58" s="4">
        <f>G58*(1+$H$12)</f>
        <v>0</v>
      </c>
      <c r="I58" s="5"/>
      <c r="J58" s="4"/>
    </row>
    <row r="59" spans="1:10" ht="12.75" hidden="1" customHeight="1" x14ac:dyDescent="0.2">
      <c r="A59" s="50" t="s">
        <v>269</v>
      </c>
      <c r="B59" s="23"/>
      <c r="C59" s="2" t="s">
        <v>280</v>
      </c>
      <c r="D59" s="23" t="s">
        <v>12</v>
      </c>
      <c r="E59" s="28">
        <v>0</v>
      </c>
      <c r="F59" s="139">
        <v>76.92</v>
      </c>
      <c r="G59" s="4">
        <f>E59*F59</f>
        <v>0</v>
      </c>
      <c r="H59" s="4">
        <f>G59*(1+$H$12)</f>
        <v>0</v>
      </c>
      <c r="I59" s="5"/>
      <c r="J59" s="4"/>
    </row>
    <row r="60" spans="1:10" ht="12.75" hidden="1" customHeight="1" x14ac:dyDescent="0.2">
      <c r="A60" s="67" t="s">
        <v>127</v>
      </c>
      <c r="B60" s="23"/>
      <c r="C60" s="15" t="s">
        <v>15</v>
      </c>
      <c r="D60" s="23"/>
      <c r="E60" s="28"/>
      <c r="F60" s="139"/>
      <c r="G60" s="4"/>
      <c r="H60" s="4"/>
      <c r="I60" s="5"/>
      <c r="J60" s="4"/>
    </row>
    <row r="61" spans="1:10" ht="12.75" hidden="1" customHeight="1" x14ac:dyDescent="0.2">
      <c r="A61" s="50" t="s">
        <v>128</v>
      </c>
      <c r="B61" s="23">
        <v>74068</v>
      </c>
      <c r="C61" s="2" t="s">
        <v>210</v>
      </c>
      <c r="D61" s="23" t="s">
        <v>76</v>
      </c>
      <c r="E61" s="28">
        <v>0</v>
      </c>
      <c r="F61" s="139">
        <v>70.39</v>
      </c>
      <c r="G61" s="4">
        <f>E61*F61</f>
        <v>0</v>
      </c>
      <c r="H61" s="4">
        <f>G61*(1+$H$12)</f>
        <v>0</v>
      </c>
      <c r="I61" s="5"/>
      <c r="J61" s="4"/>
    </row>
    <row r="62" spans="1:10" ht="13.5" hidden="1" customHeight="1" thickBot="1" x14ac:dyDescent="0.25">
      <c r="A62" s="68" t="s">
        <v>129</v>
      </c>
      <c r="B62" s="24">
        <v>74069</v>
      </c>
      <c r="C62" s="3" t="s">
        <v>16</v>
      </c>
      <c r="D62" s="24" t="s">
        <v>76</v>
      </c>
      <c r="E62" s="29">
        <v>0</v>
      </c>
      <c r="F62" s="140">
        <v>48.86</v>
      </c>
      <c r="G62" s="6">
        <f>E62*F62</f>
        <v>0</v>
      </c>
      <c r="H62" s="6">
        <f>G62*(1+$H$12)</f>
        <v>0</v>
      </c>
      <c r="I62" s="7"/>
      <c r="J62" s="4"/>
    </row>
    <row r="63" spans="1:10" ht="13.5" hidden="1" customHeight="1" thickBot="1" x14ac:dyDescent="0.25">
      <c r="A63" s="69">
        <v>8</v>
      </c>
      <c r="B63" s="21"/>
      <c r="C63" s="12" t="s">
        <v>242</v>
      </c>
      <c r="D63" s="38"/>
      <c r="E63" s="39"/>
      <c r="F63" s="143"/>
      <c r="G63" s="40"/>
      <c r="H63" s="40"/>
      <c r="I63" s="14">
        <f>I64</f>
        <v>0</v>
      </c>
      <c r="J63" s="33"/>
    </row>
    <row r="64" spans="1:10" ht="12.75" hidden="1" customHeight="1" x14ac:dyDescent="0.2">
      <c r="A64" s="71" t="s">
        <v>130</v>
      </c>
      <c r="B64" s="25"/>
      <c r="C64" s="9" t="s">
        <v>17</v>
      </c>
      <c r="D64" s="26"/>
      <c r="E64" s="31"/>
      <c r="F64" s="177"/>
      <c r="G64" s="8"/>
      <c r="H64" s="8"/>
      <c r="I64" s="44">
        <f>SUM(H65:H67)</f>
        <v>0</v>
      </c>
      <c r="J64" s="16"/>
    </row>
    <row r="65" spans="1:10" ht="12.75" hidden="1" customHeight="1" x14ac:dyDescent="0.2">
      <c r="A65" s="50" t="s">
        <v>131</v>
      </c>
      <c r="B65" s="23"/>
      <c r="C65" s="2" t="s">
        <v>213</v>
      </c>
      <c r="D65" s="23" t="s">
        <v>73</v>
      </c>
      <c r="E65" s="28">
        <v>0</v>
      </c>
      <c r="F65" s="139">
        <v>225</v>
      </c>
      <c r="G65" s="4">
        <f>E65*F65</f>
        <v>0</v>
      </c>
      <c r="H65" s="4">
        <f>G65*(1+$H$12)</f>
        <v>0</v>
      </c>
      <c r="I65" s="17"/>
      <c r="J65" s="16"/>
    </row>
    <row r="66" spans="1:10" ht="13.5" hidden="1" customHeight="1" thickBot="1" x14ac:dyDescent="0.25">
      <c r="A66" s="50" t="s">
        <v>266</v>
      </c>
      <c r="B66" s="24"/>
      <c r="C66" s="2" t="s">
        <v>214</v>
      </c>
      <c r="D66" s="23" t="s">
        <v>73</v>
      </c>
      <c r="E66" s="28">
        <v>0</v>
      </c>
      <c r="F66" s="139">
        <v>225</v>
      </c>
      <c r="G66" s="4">
        <f>E66*F66</f>
        <v>0</v>
      </c>
      <c r="H66" s="4">
        <f>G66*(1+$H$12)</f>
        <v>0</v>
      </c>
      <c r="I66" s="17"/>
      <c r="J66" s="16"/>
    </row>
    <row r="67" spans="1:10" ht="13.5" hidden="1" customHeight="1" thickBot="1" x14ac:dyDescent="0.25">
      <c r="A67" s="68" t="s">
        <v>267</v>
      </c>
      <c r="B67" s="24"/>
      <c r="C67" s="2" t="s">
        <v>268</v>
      </c>
      <c r="D67" s="24" t="s">
        <v>12</v>
      </c>
      <c r="E67" s="29">
        <v>0</v>
      </c>
      <c r="F67" s="140">
        <v>76.92</v>
      </c>
      <c r="G67" s="6">
        <f>E67*F67</f>
        <v>0</v>
      </c>
      <c r="H67" s="6">
        <f>G67*(1+$H$12)</f>
        <v>0</v>
      </c>
      <c r="I67" s="7"/>
      <c r="J67" s="4"/>
    </row>
    <row r="68" spans="1:10" ht="13.5" hidden="1" customHeight="1" thickBot="1" x14ac:dyDescent="0.25">
      <c r="A68" s="69">
        <v>9</v>
      </c>
      <c r="B68" s="21"/>
      <c r="C68" s="12" t="s">
        <v>18</v>
      </c>
      <c r="D68" s="38"/>
      <c r="E68" s="39"/>
      <c r="F68" s="146"/>
      <c r="G68" s="46"/>
      <c r="H68" s="46"/>
      <c r="I68" s="47">
        <f>I69+I74+I78</f>
        <v>0</v>
      </c>
      <c r="J68" s="34"/>
    </row>
    <row r="69" spans="1:10" ht="12.75" hidden="1" customHeight="1" x14ac:dyDescent="0.2">
      <c r="A69" s="67" t="s">
        <v>132</v>
      </c>
      <c r="B69" s="41"/>
      <c r="C69" s="15" t="s">
        <v>288</v>
      </c>
      <c r="D69" s="23"/>
      <c r="E69" s="28"/>
      <c r="F69" s="176"/>
      <c r="G69" s="4"/>
      <c r="H69" s="4"/>
      <c r="I69" s="17">
        <f>SUM(H70:H73)</f>
        <v>0</v>
      </c>
      <c r="J69" s="16"/>
    </row>
    <row r="70" spans="1:10" ht="12.75" hidden="1" customHeight="1" x14ac:dyDescent="0.2">
      <c r="A70" s="50" t="s">
        <v>133</v>
      </c>
      <c r="B70" s="23">
        <v>67726</v>
      </c>
      <c r="C70" s="2" t="s">
        <v>19</v>
      </c>
      <c r="D70" s="23" t="s">
        <v>73</v>
      </c>
      <c r="E70" s="28">
        <v>0</v>
      </c>
      <c r="F70" s="139">
        <v>3.38</v>
      </c>
      <c r="G70" s="4">
        <f>E70*F70</f>
        <v>0</v>
      </c>
      <c r="H70" s="4">
        <f t="shared" ref="H70:H77" si="8">G70*(1+$H$12)</f>
        <v>0</v>
      </c>
      <c r="I70" s="5"/>
      <c r="J70" s="4"/>
    </row>
    <row r="71" spans="1:10" ht="12.75" hidden="1" customHeight="1" x14ac:dyDescent="0.2">
      <c r="A71" s="50" t="s">
        <v>215</v>
      </c>
      <c r="B71" s="23">
        <v>67729</v>
      </c>
      <c r="C71" s="2" t="s">
        <v>20</v>
      </c>
      <c r="D71" s="23" t="s">
        <v>73</v>
      </c>
      <c r="E71" s="28">
        <v>0</v>
      </c>
      <c r="F71" s="139">
        <v>23.71</v>
      </c>
      <c r="G71" s="4">
        <f>E71*F71</f>
        <v>0</v>
      </c>
      <c r="H71" s="4">
        <f t="shared" si="8"/>
        <v>0</v>
      </c>
      <c r="I71" s="5"/>
      <c r="J71" s="4"/>
    </row>
    <row r="72" spans="1:10" ht="12.75" hidden="1" customHeight="1" x14ac:dyDescent="0.2">
      <c r="A72" s="50" t="s">
        <v>216</v>
      </c>
      <c r="B72" s="23" t="s">
        <v>79</v>
      </c>
      <c r="C72" s="2" t="s">
        <v>21</v>
      </c>
      <c r="D72" s="23" t="s">
        <v>73</v>
      </c>
      <c r="E72" s="28">
        <f>E71-E73</f>
        <v>0</v>
      </c>
      <c r="F72" s="139">
        <v>18.02</v>
      </c>
      <c r="G72" s="4">
        <f>E72*F72</f>
        <v>0</v>
      </c>
      <c r="H72" s="4">
        <f t="shared" si="8"/>
        <v>0</v>
      </c>
      <c r="I72" s="5"/>
      <c r="J72" s="4"/>
    </row>
    <row r="73" spans="1:10" ht="12.75" hidden="1" customHeight="1" x14ac:dyDescent="0.2">
      <c r="A73" s="50" t="s">
        <v>217</v>
      </c>
      <c r="B73" s="23">
        <v>25014</v>
      </c>
      <c r="C73" s="2" t="s">
        <v>198</v>
      </c>
      <c r="D73" s="23" t="s">
        <v>73</v>
      </c>
      <c r="E73" s="28">
        <v>0</v>
      </c>
      <c r="F73" s="139">
        <v>33.5</v>
      </c>
      <c r="G73" s="4">
        <f>E73*F73</f>
        <v>0</v>
      </c>
      <c r="H73" s="4">
        <f t="shared" si="8"/>
        <v>0</v>
      </c>
      <c r="I73" s="5"/>
      <c r="J73" s="4"/>
    </row>
    <row r="74" spans="1:10" ht="12.75" hidden="1" customHeight="1" x14ac:dyDescent="0.2">
      <c r="A74" s="67" t="s">
        <v>218</v>
      </c>
      <c r="B74" s="23"/>
      <c r="C74" s="15" t="s">
        <v>22</v>
      </c>
      <c r="D74" s="23"/>
      <c r="E74" s="28"/>
      <c r="F74" s="139"/>
      <c r="G74" s="4"/>
      <c r="H74" s="4"/>
      <c r="I74" s="5">
        <f>SUM(H75:H77)</f>
        <v>0</v>
      </c>
      <c r="J74" s="4"/>
    </row>
    <row r="75" spans="1:10" ht="12.75" hidden="1" customHeight="1" x14ac:dyDescent="0.2">
      <c r="A75" s="50" t="s">
        <v>219</v>
      </c>
      <c r="B75" s="23">
        <v>67727</v>
      </c>
      <c r="C75" s="2" t="s">
        <v>23</v>
      </c>
      <c r="D75" s="23" t="s">
        <v>73</v>
      </c>
      <c r="E75" s="28">
        <v>0</v>
      </c>
      <c r="F75" s="139">
        <v>3.38</v>
      </c>
      <c r="G75" s="4">
        <f>E75*F75</f>
        <v>0</v>
      </c>
      <c r="H75" s="4">
        <f t="shared" si="8"/>
        <v>0</v>
      </c>
      <c r="I75" s="5"/>
      <c r="J75" s="4"/>
    </row>
    <row r="76" spans="1:10" ht="12.75" hidden="1" customHeight="1" x14ac:dyDescent="0.2">
      <c r="A76" s="50" t="s">
        <v>220</v>
      </c>
      <c r="B76" s="23">
        <v>67730</v>
      </c>
      <c r="C76" s="2" t="s">
        <v>24</v>
      </c>
      <c r="D76" s="23" t="s">
        <v>73</v>
      </c>
      <c r="E76" s="28">
        <f>E75</f>
        <v>0</v>
      </c>
      <c r="F76" s="139">
        <v>23.71</v>
      </c>
      <c r="G76" s="4">
        <f>E76*F76</f>
        <v>0</v>
      </c>
      <c r="H76" s="4">
        <f t="shared" si="8"/>
        <v>0</v>
      </c>
      <c r="I76" s="5"/>
      <c r="J76" s="4"/>
    </row>
    <row r="77" spans="1:10" ht="12.75" hidden="1" customHeight="1" x14ac:dyDescent="0.2">
      <c r="A77" s="50" t="s">
        <v>221</v>
      </c>
      <c r="B77" s="23" t="s">
        <v>78</v>
      </c>
      <c r="C77" s="2" t="s">
        <v>77</v>
      </c>
      <c r="D77" s="23" t="s">
        <v>73</v>
      </c>
      <c r="E77" s="28">
        <f>E75</f>
        <v>0</v>
      </c>
      <c r="F77" s="139">
        <v>18.02</v>
      </c>
      <c r="G77" s="4">
        <f>E77*F77</f>
        <v>0</v>
      </c>
      <c r="H77" s="4">
        <f t="shared" si="8"/>
        <v>0</v>
      </c>
      <c r="I77" s="5"/>
      <c r="J77" s="4"/>
    </row>
    <row r="78" spans="1:10" ht="12.75" hidden="1" customHeight="1" x14ac:dyDescent="0.2">
      <c r="A78" s="67" t="s">
        <v>222</v>
      </c>
      <c r="B78" s="23"/>
      <c r="C78" s="15" t="s">
        <v>25</v>
      </c>
      <c r="D78" s="23"/>
      <c r="E78" s="28"/>
      <c r="F78" s="139"/>
      <c r="G78" s="4"/>
      <c r="H78" s="4"/>
      <c r="I78" s="5">
        <f>SUM(H79:H79)</f>
        <v>0</v>
      </c>
      <c r="J78" s="4"/>
    </row>
    <row r="79" spans="1:10" ht="12.75" hidden="1" customHeight="1" x14ac:dyDescent="0.2">
      <c r="A79" s="50" t="s">
        <v>223</v>
      </c>
      <c r="B79" s="23">
        <v>67727</v>
      </c>
      <c r="C79" s="2" t="s">
        <v>247</v>
      </c>
      <c r="D79" s="23" t="s">
        <v>73</v>
      </c>
      <c r="E79" s="89">
        <f>E49-F7+F8</f>
        <v>0</v>
      </c>
      <c r="F79" s="139">
        <v>28.5</v>
      </c>
      <c r="G79" s="4">
        <f>E79*F79</f>
        <v>0</v>
      </c>
      <c r="H79" s="4">
        <f>G79*(1+$H$12)</f>
        <v>0</v>
      </c>
      <c r="I79" s="5"/>
      <c r="J79" s="4"/>
    </row>
    <row r="80" spans="1:10" s="11" customFormat="1" ht="13.5" hidden="1" customHeight="1" thickBot="1" x14ac:dyDescent="0.25">
      <c r="A80" s="69">
        <v>10</v>
      </c>
      <c r="B80" s="21"/>
      <c r="C80" s="12" t="s">
        <v>155</v>
      </c>
      <c r="D80" s="21"/>
      <c r="E80" s="43"/>
      <c r="F80" s="144"/>
      <c r="G80" s="13"/>
      <c r="H80" s="13"/>
      <c r="I80" s="14">
        <f>I81</f>
        <v>0</v>
      </c>
      <c r="J80" s="33"/>
    </row>
    <row r="81" spans="1:11" s="11" customFormat="1" ht="12.75" hidden="1" customHeight="1" x14ac:dyDescent="0.2">
      <c r="A81" s="67" t="s">
        <v>134</v>
      </c>
      <c r="B81" s="41"/>
      <c r="C81" s="15" t="s">
        <v>154</v>
      </c>
      <c r="D81" s="41"/>
      <c r="E81" s="42"/>
      <c r="F81" s="147"/>
      <c r="G81" s="33"/>
      <c r="H81" s="33"/>
      <c r="I81" s="17">
        <f>SUM(H82:H85)</f>
        <v>0</v>
      </c>
      <c r="J81" s="16"/>
    </row>
    <row r="82" spans="1:11" s="11" customFormat="1" ht="12.75" hidden="1" customHeight="1" x14ac:dyDescent="0.2">
      <c r="A82" s="50" t="s">
        <v>135</v>
      </c>
      <c r="B82" s="23">
        <v>74164</v>
      </c>
      <c r="C82" s="2" t="s">
        <v>236</v>
      </c>
      <c r="D82" s="23" t="s">
        <v>69</v>
      </c>
      <c r="E82" s="28">
        <v>0</v>
      </c>
      <c r="F82" s="139">
        <f>F33</f>
        <v>0</v>
      </c>
      <c r="G82" s="4">
        <f>E82*F82</f>
        <v>0</v>
      </c>
      <c r="H82" s="16">
        <f>G82*(1+$H$12)</f>
        <v>0</v>
      </c>
      <c r="I82" s="17"/>
      <c r="J82" s="16"/>
      <c r="K82" s="88"/>
    </row>
    <row r="83" spans="1:11" ht="12.75" hidden="1" customHeight="1" x14ac:dyDescent="0.2">
      <c r="A83" s="50" t="s">
        <v>177</v>
      </c>
      <c r="B83" s="23" t="s">
        <v>199</v>
      </c>
      <c r="C83" s="2" t="s">
        <v>281</v>
      </c>
      <c r="D83" s="23" t="s">
        <v>73</v>
      </c>
      <c r="E83" s="28">
        <v>0</v>
      </c>
      <c r="F83" s="139">
        <f>774.61*0.05</f>
        <v>38.730500000000006</v>
      </c>
      <c r="G83" s="4">
        <f>E83*F83</f>
        <v>0</v>
      </c>
      <c r="H83" s="16">
        <f>G83*(1+$H$12)</f>
        <v>0</v>
      </c>
      <c r="I83" s="5"/>
      <c r="J83" s="4"/>
      <c r="K83" s="88"/>
    </row>
    <row r="84" spans="1:11" ht="12.75" hidden="1" customHeight="1" x14ac:dyDescent="0.2">
      <c r="A84" s="50" t="s">
        <v>178</v>
      </c>
      <c r="B84" s="23">
        <v>12074</v>
      </c>
      <c r="C84" s="2" t="s">
        <v>26</v>
      </c>
      <c r="D84" s="23" t="s">
        <v>12</v>
      </c>
      <c r="E84" s="28">
        <v>0</v>
      </c>
      <c r="F84" s="139">
        <v>6.72</v>
      </c>
      <c r="G84" s="4">
        <f>E84*F84</f>
        <v>0</v>
      </c>
      <c r="H84" s="16">
        <f>G84*(1+$H$12)</f>
        <v>0</v>
      </c>
      <c r="I84" s="5"/>
      <c r="J84" s="4"/>
      <c r="K84" s="88"/>
    </row>
    <row r="85" spans="1:11" ht="13.5" hidden="1" customHeight="1" thickBot="1" x14ac:dyDescent="0.25">
      <c r="A85" s="68" t="s">
        <v>179</v>
      </c>
      <c r="B85" s="24">
        <v>73946</v>
      </c>
      <c r="C85" s="3" t="s">
        <v>202</v>
      </c>
      <c r="D85" s="24" t="s">
        <v>73</v>
      </c>
      <c r="E85" s="29">
        <v>0</v>
      </c>
      <c r="F85" s="140">
        <v>32.68</v>
      </c>
      <c r="G85" s="6">
        <f>E85*F85</f>
        <v>0</v>
      </c>
      <c r="H85" s="32">
        <f>G85*(1+$H$12)</f>
        <v>0</v>
      </c>
      <c r="I85" s="7"/>
      <c r="J85" s="4"/>
      <c r="K85" s="87"/>
    </row>
    <row r="86" spans="1:11" s="11" customFormat="1" ht="13.5" hidden="1" customHeight="1" thickBot="1" x14ac:dyDescent="0.25">
      <c r="A86" s="69">
        <v>11</v>
      </c>
      <c r="B86" s="21"/>
      <c r="C86" s="12" t="s">
        <v>27</v>
      </c>
      <c r="D86" s="21"/>
      <c r="E86" s="43"/>
      <c r="F86" s="144"/>
      <c r="G86" s="13"/>
      <c r="H86" s="13"/>
      <c r="I86" s="14">
        <f>I87+I90</f>
        <v>0</v>
      </c>
      <c r="J86" s="33"/>
    </row>
    <row r="87" spans="1:11" s="11" customFormat="1" ht="12.75" hidden="1" customHeight="1" x14ac:dyDescent="0.2">
      <c r="A87" s="67" t="s">
        <v>136</v>
      </c>
      <c r="B87" s="41"/>
      <c r="C87" s="15" t="s">
        <v>28</v>
      </c>
      <c r="D87" s="41"/>
      <c r="E87" s="42"/>
      <c r="F87" s="147"/>
      <c r="G87" s="33"/>
      <c r="H87" s="33"/>
      <c r="I87" s="17">
        <f>SUM(H88:H89)</f>
        <v>0</v>
      </c>
      <c r="J87" s="16"/>
    </row>
    <row r="88" spans="1:11" ht="12.75" hidden="1" customHeight="1" x14ac:dyDescent="0.2">
      <c r="A88" s="50" t="s">
        <v>137</v>
      </c>
      <c r="B88" s="23" t="s">
        <v>80</v>
      </c>
      <c r="C88" s="2" t="s">
        <v>29</v>
      </c>
      <c r="D88" s="23" t="s">
        <v>3</v>
      </c>
      <c r="E88" s="28">
        <v>0</v>
      </c>
      <c r="F88" s="139">
        <v>8.8800000000000008</v>
      </c>
      <c r="G88" s="4">
        <f>E88*F88</f>
        <v>0</v>
      </c>
      <c r="H88" s="16">
        <f>G88*(1+$H$12)</f>
        <v>0</v>
      </c>
      <c r="I88" s="5"/>
      <c r="J88" s="4"/>
    </row>
    <row r="89" spans="1:11" ht="12.75" hidden="1" customHeight="1" x14ac:dyDescent="0.2">
      <c r="A89" s="50" t="s">
        <v>138</v>
      </c>
      <c r="B89" s="23" t="s">
        <v>81</v>
      </c>
      <c r="C89" s="2" t="s">
        <v>30</v>
      </c>
      <c r="D89" s="23" t="s">
        <v>3</v>
      </c>
      <c r="E89" s="28">
        <f>E75</f>
        <v>0</v>
      </c>
      <c r="F89" s="139">
        <v>11.24</v>
      </c>
      <c r="G89" s="4">
        <f>E89*F89</f>
        <v>0</v>
      </c>
      <c r="H89" s="16">
        <f>G89*(1+$H$12)</f>
        <v>0</v>
      </c>
      <c r="I89" s="5"/>
      <c r="J89" s="4"/>
    </row>
    <row r="90" spans="1:11" s="11" customFormat="1" ht="12.75" hidden="1" customHeight="1" x14ac:dyDescent="0.2">
      <c r="A90" s="67" t="s">
        <v>224</v>
      </c>
      <c r="B90" s="41"/>
      <c r="C90" s="15" t="s">
        <v>31</v>
      </c>
      <c r="D90" s="41"/>
      <c r="E90" s="42"/>
      <c r="F90" s="139"/>
      <c r="G90" s="33"/>
      <c r="H90" s="33"/>
      <c r="I90" s="17">
        <f>SUM(H91:H91)</f>
        <v>0</v>
      </c>
      <c r="J90" s="16"/>
    </row>
    <row r="91" spans="1:11" ht="12.75" hidden="1" customHeight="1" x14ac:dyDescent="0.2">
      <c r="A91" s="50" t="s">
        <v>225</v>
      </c>
      <c r="B91" s="23">
        <v>73739</v>
      </c>
      <c r="C91" s="2" t="s">
        <v>32</v>
      </c>
      <c r="D91" s="23" t="s">
        <v>3</v>
      </c>
      <c r="E91" s="28">
        <v>0</v>
      </c>
      <c r="F91" s="139">
        <v>14.51</v>
      </c>
      <c r="G91" s="4">
        <f>E91*F91</f>
        <v>0</v>
      </c>
      <c r="H91" s="16">
        <f>G91*(1+$H$12)</f>
        <v>0</v>
      </c>
      <c r="I91" s="5"/>
      <c r="J91" s="4"/>
    </row>
    <row r="92" spans="1:11" s="11" customFormat="1" ht="13.5" hidden="1" customHeight="1" thickBot="1" x14ac:dyDescent="0.25">
      <c r="A92" s="69">
        <v>12</v>
      </c>
      <c r="B92" s="21"/>
      <c r="C92" s="12" t="s">
        <v>164</v>
      </c>
      <c r="D92" s="21"/>
      <c r="E92" s="43"/>
      <c r="F92" s="145"/>
      <c r="G92" s="12"/>
      <c r="H92" s="12"/>
      <c r="I92" s="47">
        <f>I93+I95+I98</f>
        <v>0</v>
      </c>
      <c r="J92" s="34"/>
    </row>
    <row r="93" spans="1:11" s="11" customFormat="1" ht="12.75" hidden="1" customHeight="1" x14ac:dyDescent="0.2">
      <c r="A93" s="67" t="s">
        <v>139</v>
      </c>
      <c r="B93" s="41"/>
      <c r="C93" s="15" t="s">
        <v>33</v>
      </c>
      <c r="D93" s="41"/>
      <c r="E93" s="42"/>
      <c r="F93" s="147"/>
      <c r="G93" s="33"/>
      <c r="H93" s="33"/>
      <c r="I93" s="17">
        <f>H94</f>
        <v>0</v>
      </c>
      <c r="J93" s="16"/>
    </row>
    <row r="94" spans="1:11" ht="12.75" hidden="1" customHeight="1" x14ac:dyDescent="0.2">
      <c r="A94" s="50" t="s">
        <v>140</v>
      </c>
      <c r="B94" s="23">
        <v>73626</v>
      </c>
      <c r="C94" s="2" t="s">
        <v>83</v>
      </c>
      <c r="D94" s="23" t="s">
        <v>12</v>
      </c>
      <c r="E94" s="28">
        <v>0</v>
      </c>
      <c r="F94" s="139">
        <v>8.9</v>
      </c>
      <c r="G94" s="4">
        <f>E94*F94</f>
        <v>0</v>
      </c>
      <c r="H94" s="16">
        <f>G94*(1+$H$12)</f>
        <v>0</v>
      </c>
      <c r="I94" s="5"/>
      <c r="J94" s="4"/>
    </row>
    <row r="95" spans="1:11" s="11" customFormat="1" ht="12.75" hidden="1" customHeight="1" x14ac:dyDescent="0.2">
      <c r="A95" s="67" t="s">
        <v>180</v>
      </c>
      <c r="B95" s="41"/>
      <c r="C95" s="15" t="s">
        <v>34</v>
      </c>
      <c r="D95" s="41"/>
      <c r="E95" s="42"/>
      <c r="F95" s="137"/>
      <c r="G95" s="33"/>
      <c r="H95" s="33"/>
      <c r="I95" s="17">
        <f>SUM(H96:H97)</f>
        <v>0</v>
      </c>
      <c r="J95" s="16"/>
    </row>
    <row r="96" spans="1:11" ht="12.75" hidden="1" customHeight="1" x14ac:dyDescent="0.2">
      <c r="A96" s="50" t="s">
        <v>181</v>
      </c>
      <c r="B96" s="23" t="s">
        <v>84</v>
      </c>
      <c r="C96" s="2" t="s">
        <v>241</v>
      </c>
      <c r="D96" s="23" t="s">
        <v>76</v>
      </c>
      <c r="E96" s="28">
        <v>0</v>
      </c>
      <c r="F96" s="139">
        <v>89.8</v>
      </c>
      <c r="G96" s="4">
        <f>E96*F96</f>
        <v>0</v>
      </c>
      <c r="H96" s="16">
        <f>G96*(1+$H$12)</f>
        <v>0</v>
      </c>
      <c r="I96" s="5"/>
      <c r="J96" s="4"/>
    </row>
    <row r="97" spans="1:10" ht="12.75" hidden="1" customHeight="1" x14ac:dyDescent="0.2">
      <c r="A97" s="50" t="s">
        <v>182</v>
      </c>
      <c r="B97" s="23" t="s">
        <v>85</v>
      </c>
      <c r="C97" s="2" t="s">
        <v>82</v>
      </c>
      <c r="D97" s="23" t="s">
        <v>76</v>
      </c>
      <c r="E97" s="28">
        <v>0</v>
      </c>
      <c r="F97" s="139">
        <v>13.08</v>
      </c>
      <c r="G97" s="4">
        <f t="shared" ref="G97:G106" si="9">E97*F97</f>
        <v>0</v>
      </c>
      <c r="H97" s="16">
        <f>G97*(1+$H$12)</f>
        <v>0</v>
      </c>
      <c r="I97" s="5"/>
      <c r="J97" s="4"/>
    </row>
    <row r="98" spans="1:10" s="11" customFormat="1" ht="12.75" hidden="1" customHeight="1" x14ac:dyDescent="0.2">
      <c r="A98" s="67" t="s">
        <v>226</v>
      </c>
      <c r="B98" s="41"/>
      <c r="C98" s="15" t="s">
        <v>35</v>
      </c>
      <c r="D98" s="41"/>
      <c r="E98" s="42"/>
      <c r="F98" s="137"/>
      <c r="G98" s="33"/>
      <c r="H98" s="33"/>
      <c r="I98" s="17">
        <f>SUM(H99:H107)</f>
        <v>0</v>
      </c>
      <c r="J98" s="16"/>
    </row>
    <row r="99" spans="1:10" ht="12.75" hidden="1" customHeight="1" x14ac:dyDescent="0.2">
      <c r="A99" s="50" t="s">
        <v>227</v>
      </c>
      <c r="B99" s="23" t="s">
        <v>88</v>
      </c>
      <c r="C99" s="2" t="s">
        <v>87</v>
      </c>
      <c r="D99" s="23" t="s">
        <v>12</v>
      </c>
      <c r="E99" s="28">
        <v>0</v>
      </c>
      <c r="F99" s="139">
        <v>2.34</v>
      </c>
      <c r="G99" s="4">
        <f t="shared" si="9"/>
        <v>0</v>
      </c>
      <c r="H99" s="16">
        <f t="shared" ref="H99:H107" si="10">G99*(1+$H$12)</f>
        <v>0</v>
      </c>
      <c r="I99" s="5"/>
      <c r="J99" s="4"/>
    </row>
    <row r="100" spans="1:10" ht="12.75" hidden="1" customHeight="1" x14ac:dyDescent="0.2">
      <c r="A100" s="50" t="s">
        <v>228</v>
      </c>
      <c r="B100" s="23" t="s">
        <v>86</v>
      </c>
      <c r="C100" s="2" t="s">
        <v>36</v>
      </c>
      <c r="D100" s="23" t="s">
        <v>12</v>
      </c>
      <c r="E100" s="28">
        <v>0</v>
      </c>
      <c r="F100" s="139">
        <v>2.98</v>
      </c>
      <c r="G100" s="4">
        <f>E100*F100</f>
        <v>0</v>
      </c>
      <c r="H100" s="16">
        <f t="shared" si="10"/>
        <v>0</v>
      </c>
      <c r="I100" s="5"/>
      <c r="J100" s="4"/>
    </row>
    <row r="101" spans="1:10" ht="12.75" hidden="1" customHeight="1" x14ac:dyDescent="0.2">
      <c r="A101" s="50" t="s">
        <v>229</v>
      </c>
      <c r="B101" s="23" t="s">
        <v>86</v>
      </c>
      <c r="C101" s="2" t="s">
        <v>249</v>
      </c>
      <c r="D101" s="23" t="s">
        <v>12</v>
      </c>
      <c r="E101" s="28">
        <v>0</v>
      </c>
      <c r="F101" s="139">
        <v>5.09</v>
      </c>
      <c r="G101" s="4">
        <f>E101*F101</f>
        <v>0</v>
      </c>
      <c r="H101" s="16">
        <f>G101*(1+$H$12)</f>
        <v>0</v>
      </c>
      <c r="I101" s="5"/>
      <c r="J101" s="4"/>
    </row>
    <row r="102" spans="1:10" ht="12.75" hidden="1" customHeight="1" x14ac:dyDescent="0.2">
      <c r="A102" s="50" t="s">
        <v>230</v>
      </c>
      <c r="B102" s="23" t="s">
        <v>89</v>
      </c>
      <c r="C102" s="2" t="s">
        <v>37</v>
      </c>
      <c r="D102" s="23" t="s">
        <v>12</v>
      </c>
      <c r="E102" s="28">
        <v>0</v>
      </c>
      <c r="F102" s="139">
        <v>8.74</v>
      </c>
      <c r="G102" s="4">
        <f t="shared" si="9"/>
        <v>0</v>
      </c>
      <c r="H102" s="16">
        <f t="shared" si="10"/>
        <v>0</v>
      </c>
      <c r="I102" s="5"/>
      <c r="J102" s="4"/>
    </row>
    <row r="103" spans="1:10" ht="12.75" hidden="1" customHeight="1" x14ac:dyDescent="0.2">
      <c r="A103" s="50" t="s">
        <v>231</v>
      </c>
      <c r="B103" s="23" t="s">
        <v>90</v>
      </c>
      <c r="C103" s="2" t="s">
        <v>250</v>
      </c>
      <c r="D103" s="23" t="s">
        <v>76</v>
      </c>
      <c r="E103" s="28">
        <v>0</v>
      </c>
      <c r="F103" s="139">
        <v>20.47</v>
      </c>
      <c r="G103" s="4">
        <f t="shared" si="9"/>
        <v>0</v>
      </c>
      <c r="H103" s="16">
        <f t="shared" si="10"/>
        <v>0</v>
      </c>
      <c r="I103" s="5"/>
      <c r="J103" s="4"/>
    </row>
    <row r="104" spans="1:10" ht="12.75" hidden="1" customHeight="1" x14ac:dyDescent="0.2">
      <c r="A104" s="50" t="s">
        <v>232</v>
      </c>
      <c r="B104" s="23" t="s">
        <v>91</v>
      </c>
      <c r="C104" s="2" t="s">
        <v>282</v>
      </c>
      <c r="D104" s="23" t="s">
        <v>76</v>
      </c>
      <c r="E104" s="28">
        <v>0</v>
      </c>
      <c r="F104" s="139">
        <v>35.799999999999997</v>
      </c>
      <c r="G104" s="4">
        <f t="shared" si="9"/>
        <v>0</v>
      </c>
      <c r="H104" s="16">
        <f t="shared" si="10"/>
        <v>0</v>
      </c>
      <c r="I104" s="5"/>
      <c r="J104" s="4"/>
    </row>
    <row r="105" spans="1:10" ht="12.75" hidden="1" customHeight="1" x14ac:dyDescent="0.2">
      <c r="A105" s="50" t="s">
        <v>233</v>
      </c>
      <c r="B105" s="23" t="s">
        <v>92</v>
      </c>
      <c r="C105" s="2" t="s">
        <v>38</v>
      </c>
      <c r="D105" s="23" t="s">
        <v>76</v>
      </c>
      <c r="E105" s="28">
        <v>0</v>
      </c>
      <c r="F105" s="139">
        <v>19.66</v>
      </c>
      <c r="G105" s="4">
        <f t="shared" si="9"/>
        <v>0</v>
      </c>
      <c r="H105" s="16">
        <f t="shared" si="10"/>
        <v>0</v>
      </c>
      <c r="I105" s="5"/>
      <c r="J105" s="4"/>
    </row>
    <row r="106" spans="1:10" ht="12.75" hidden="1" customHeight="1" x14ac:dyDescent="0.2">
      <c r="A106" s="50" t="s">
        <v>237</v>
      </c>
      <c r="B106" s="23"/>
      <c r="C106" s="2" t="s">
        <v>251</v>
      </c>
      <c r="D106" s="23" t="s">
        <v>76</v>
      </c>
      <c r="E106" s="28">
        <v>0</v>
      </c>
      <c r="F106" s="139">
        <v>81.06</v>
      </c>
      <c r="G106" s="4">
        <f t="shared" si="9"/>
        <v>0</v>
      </c>
      <c r="H106" s="16">
        <f t="shared" si="10"/>
        <v>0</v>
      </c>
      <c r="I106" s="5"/>
      <c r="J106" s="4"/>
    </row>
    <row r="107" spans="1:10" ht="13.5" hidden="1" customHeight="1" thickBot="1" x14ac:dyDescent="0.25">
      <c r="A107" s="50" t="s">
        <v>248</v>
      </c>
      <c r="B107" s="24" t="s">
        <v>93</v>
      </c>
      <c r="C107" s="3" t="s">
        <v>211</v>
      </c>
      <c r="D107" s="24" t="s">
        <v>76</v>
      </c>
      <c r="E107" s="29">
        <v>0</v>
      </c>
      <c r="F107" s="140">
        <v>26.55</v>
      </c>
      <c r="G107" s="6">
        <f>E107*F107</f>
        <v>0</v>
      </c>
      <c r="H107" s="32">
        <f t="shared" si="10"/>
        <v>0</v>
      </c>
      <c r="I107" s="7"/>
      <c r="J107" s="4"/>
    </row>
    <row r="108" spans="1:10" ht="13.5" hidden="1" customHeight="1" thickBot="1" x14ac:dyDescent="0.25">
      <c r="A108" s="69">
        <v>13</v>
      </c>
      <c r="B108" s="38"/>
      <c r="C108" s="12" t="s">
        <v>165</v>
      </c>
      <c r="D108" s="38"/>
      <c r="E108" s="39"/>
      <c r="F108" s="143"/>
      <c r="G108" s="40"/>
      <c r="H108" s="40"/>
      <c r="I108" s="14">
        <f>SUM(I109:I117)</f>
        <v>0</v>
      </c>
      <c r="J108" s="33"/>
    </row>
    <row r="109" spans="1:10" ht="12.75" hidden="1" customHeight="1" x14ac:dyDescent="0.2">
      <c r="A109" s="67" t="s">
        <v>141</v>
      </c>
      <c r="B109" s="23"/>
      <c r="C109" s="15" t="s">
        <v>39</v>
      </c>
      <c r="D109" s="23"/>
      <c r="E109" s="28"/>
      <c r="F109" s="176"/>
      <c r="G109" s="4"/>
      <c r="H109" s="4"/>
      <c r="I109" s="17">
        <f>SUM(H110:H112)</f>
        <v>0</v>
      </c>
      <c r="J109" s="16"/>
    </row>
    <row r="110" spans="1:10" ht="12.75" hidden="1" customHeight="1" x14ac:dyDescent="0.2">
      <c r="A110" s="50" t="s">
        <v>142</v>
      </c>
      <c r="B110" s="23" t="s">
        <v>94</v>
      </c>
      <c r="C110" s="2" t="s">
        <v>64</v>
      </c>
      <c r="D110" s="23" t="s">
        <v>12</v>
      </c>
      <c r="E110" s="28">
        <v>0</v>
      </c>
      <c r="F110" s="139">
        <v>33.21</v>
      </c>
      <c r="G110" s="4">
        <f t="shared" ref="G110:G116" si="11">E110*F110</f>
        <v>0</v>
      </c>
      <c r="H110" s="16">
        <f t="shared" ref="H110:H116" si="12">G110*(1+$H$12)</f>
        <v>0</v>
      </c>
      <c r="I110" s="5"/>
      <c r="J110" s="4"/>
    </row>
    <row r="111" spans="1:10" ht="12.75" hidden="1" customHeight="1" x14ac:dyDescent="0.2">
      <c r="A111" s="50" t="s">
        <v>234</v>
      </c>
      <c r="B111" s="23" t="s">
        <v>98</v>
      </c>
      <c r="C111" s="2" t="s">
        <v>99</v>
      </c>
      <c r="D111" s="23" t="s">
        <v>40</v>
      </c>
      <c r="E111" s="28">
        <v>0</v>
      </c>
      <c r="F111" s="139">
        <v>58.68</v>
      </c>
      <c r="G111" s="4">
        <f t="shared" si="11"/>
        <v>0</v>
      </c>
      <c r="H111" s="16">
        <f t="shared" si="12"/>
        <v>0</v>
      </c>
      <c r="I111" s="5"/>
      <c r="J111" s="4"/>
    </row>
    <row r="112" spans="1:10" ht="12.75" hidden="1" customHeight="1" x14ac:dyDescent="0.2">
      <c r="A112" s="50" t="s">
        <v>235</v>
      </c>
      <c r="B112" s="23">
        <v>22116</v>
      </c>
      <c r="C112" s="2" t="s">
        <v>283</v>
      </c>
      <c r="D112" s="23" t="s">
        <v>40</v>
      </c>
      <c r="E112" s="28">
        <v>0</v>
      </c>
      <c r="F112" s="139">
        <f>596.85/2</f>
        <v>298.42500000000001</v>
      </c>
      <c r="G112" s="4">
        <f t="shared" si="11"/>
        <v>0</v>
      </c>
      <c r="H112" s="16">
        <f t="shared" si="12"/>
        <v>0</v>
      </c>
      <c r="I112" s="5"/>
      <c r="J112" s="4"/>
    </row>
    <row r="113" spans="1:10" ht="12.75" hidden="1" customHeight="1" x14ac:dyDescent="0.2">
      <c r="A113" s="67" t="s">
        <v>143</v>
      </c>
      <c r="B113" s="23"/>
      <c r="C113" s="15" t="s">
        <v>41</v>
      </c>
      <c r="D113" s="23"/>
      <c r="E113" s="28"/>
      <c r="F113" s="139"/>
      <c r="G113" s="4"/>
      <c r="H113" s="4"/>
      <c r="I113" s="5">
        <f>SUM(H114:H116)</f>
        <v>0</v>
      </c>
      <c r="J113" s="4"/>
    </row>
    <row r="114" spans="1:10" ht="12.75" hidden="1" customHeight="1" x14ac:dyDescent="0.2">
      <c r="A114" s="50" t="s">
        <v>144</v>
      </c>
      <c r="B114" s="23" t="s">
        <v>94</v>
      </c>
      <c r="C114" s="2" t="s">
        <v>42</v>
      </c>
      <c r="D114" s="23" t="s">
        <v>12</v>
      </c>
      <c r="E114" s="28">
        <v>0</v>
      </c>
      <c r="F114" s="139">
        <v>33.21</v>
      </c>
      <c r="G114" s="4">
        <f t="shared" si="11"/>
        <v>0</v>
      </c>
      <c r="H114" s="16">
        <f t="shared" si="12"/>
        <v>0</v>
      </c>
      <c r="I114" s="5"/>
      <c r="J114" s="4"/>
    </row>
    <row r="115" spans="1:10" ht="12.75" hidden="1" customHeight="1" x14ac:dyDescent="0.2">
      <c r="A115" s="50" t="s">
        <v>145</v>
      </c>
      <c r="B115" s="23"/>
      <c r="C115" s="2" t="s">
        <v>253</v>
      </c>
      <c r="D115" s="23" t="s">
        <v>40</v>
      </c>
      <c r="E115" s="28">
        <v>0</v>
      </c>
      <c r="F115" s="139">
        <v>82.92</v>
      </c>
      <c r="G115" s="4">
        <f>E115*F115</f>
        <v>0</v>
      </c>
      <c r="H115" s="16">
        <f>G115*(1+$H$12)</f>
        <v>0</v>
      </c>
      <c r="I115" s="5"/>
      <c r="J115" s="4"/>
    </row>
    <row r="116" spans="1:10" ht="12.75" hidden="1" customHeight="1" x14ac:dyDescent="0.2">
      <c r="A116" s="50" t="s">
        <v>272</v>
      </c>
      <c r="B116" s="23">
        <v>73663</v>
      </c>
      <c r="C116" s="2" t="s">
        <v>252</v>
      </c>
      <c r="D116" s="23" t="s">
        <v>40</v>
      </c>
      <c r="E116" s="28">
        <v>0</v>
      </c>
      <c r="F116" s="139">
        <v>79.900000000000006</v>
      </c>
      <c r="G116" s="4">
        <f t="shared" si="11"/>
        <v>0</v>
      </c>
      <c r="H116" s="16">
        <f t="shared" si="12"/>
        <v>0</v>
      </c>
      <c r="I116" s="5"/>
      <c r="J116" s="4"/>
    </row>
    <row r="117" spans="1:10" ht="12.75" hidden="1" customHeight="1" x14ac:dyDescent="0.2">
      <c r="A117" s="67" t="s">
        <v>183</v>
      </c>
      <c r="B117" s="23"/>
      <c r="C117" s="15" t="s">
        <v>43</v>
      </c>
      <c r="D117" s="23"/>
      <c r="E117" s="28"/>
      <c r="F117" s="139"/>
      <c r="G117" s="4"/>
      <c r="H117" s="4"/>
      <c r="I117" s="5">
        <f>SUM(H118:H125)</f>
        <v>0</v>
      </c>
      <c r="J117" s="4"/>
    </row>
    <row r="118" spans="1:10" ht="12.75" hidden="1" customHeight="1" x14ac:dyDescent="0.2">
      <c r="A118" s="50" t="s">
        <v>184</v>
      </c>
      <c r="B118" s="23" t="s">
        <v>95</v>
      </c>
      <c r="C118" s="2" t="s">
        <v>44</v>
      </c>
      <c r="D118" s="23" t="s">
        <v>12</v>
      </c>
      <c r="E118" s="28">
        <v>0</v>
      </c>
      <c r="F118" s="139">
        <v>22.37</v>
      </c>
      <c r="G118" s="4">
        <f t="shared" ref="G118:G125" si="13">E118*F118</f>
        <v>0</v>
      </c>
      <c r="H118" s="16">
        <f t="shared" ref="H118:H125" si="14">G118*(1+$H$12)</f>
        <v>0</v>
      </c>
      <c r="I118" s="5"/>
      <c r="J118" s="4"/>
    </row>
    <row r="119" spans="1:10" ht="12.75" hidden="1" customHeight="1" x14ac:dyDescent="0.2">
      <c r="A119" s="50" t="s">
        <v>185</v>
      </c>
      <c r="B119" s="23" t="s">
        <v>96</v>
      </c>
      <c r="C119" s="2" t="s">
        <v>45</v>
      </c>
      <c r="D119" s="23" t="s">
        <v>12</v>
      </c>
      <c r="E119" s="28">
        <v>0</v>
      </c>
      <c r="F119" s="139">
        <v>38.9</v>
      </c>
      <c r="G119" s="4">
        <f t="shared" si="13"/>
        <v>0</v>
      </c>
      <c r="H119" s="16">
        <f t="shared" si="14"/>
        <v>0</v>
      </c>
      <c r="I119" s="5"/>
      <c r="J119" s="4"/>
    </row>
    <row r="120" spans="1:10" ht="12.75" hidden="1" customHeight="1" x14ac:dyDescent="0.2">
      <c r="A120" s="50" t="s">
        <v>186</v>
      </c>
      <c r="B120" s="23" t="s">
        <v>97</v>
      </c>
      <c r="C120" s="2" t="s">
        <v>65</v>
      </c>
      <c r="D120" s="23" t="s">
        <v>12</v>
      </c>
      <c r="E120" s="28">
        <v>0</v>
      </c>
      <c r="F120" s="139">
        <v>38.9</v>
      </c>
      <c r="G120" s="4">
        <f t="shared" si="13"/>
        <v>0</v>
      </c>
      <c r="H120" s="16">
        <f t="shared" si="14"/>
        <v>0</v>
      </c>
      <c r="I120" s="5"/>
      <c r="J120" s="4"/>
    </row>
    <row r="121" spans="1:10" ht="12.75" hidden="1" customHeight="1" x14ac:dyDescent="0.2">
      <c r="A121" s="50" t="s">
        <v>187</v>
      </c>
      <c r="B121" s="23">
        <v>72292</v>
      </c>
      <c r="C121" s="2" t="s">
        <v>46</v>
      </c>
      <c r="D121" s="23" t="s">
        <v>40</v>
      </c>
      <c r="E121" s="28">
        <v>0</v>
      </c>
      <c r="F121" s="139">
        <v>28.73</v>
      </c>
      <c r="G121" s="4">
        <f t="shared" si="13"/>
        <v>0</v>
      </c>
      <c r="H121" s="16">
        <f t="shared" si="14"/>
        <v>0</v>
      </c>
      <c r="I121" s="5"/>
      <c r="J121" s="4"/>
    </row>
    <row r="122" spans="1:10" ht="12.75" hidden="1" customHeight="1" x14ac:dyDescent="0.2">
      <c r="A122" s="50" t="s">
        <v>188</v>
      </c>
      <c r="B122" s="23">
        <v>74104</v>
      </c>
      <c r="C122" s="2" t="s">
        <v>261</v>
      </c>
      <c r="D122" s="23" t="s">
        <v>4</v>
      </c>
      <c r="E122" s="28">
        <v>0</v>
      </c>
      <c r="F122" s="139">
        <v>156.19999999999999</v>
      </c>
      <c r="G122" s="4">
        <f t="shared" si="13"/>
        <v>0</v>
      </c>
      <c r="H122" s="16">
        <f t="shared" si="14"/>
        <v>0</v>
      </c>
      <c r="I122" s="5"/>
      <c r="J122" s="4"/>
    </row>
    <row r="123" spans="1:10" ht="12.75" hidden="1" customHeight="1" x14ac:dyDescent="0.2">
      <c r="A123" s="50" t="s">
        <v>257</v>
      </c>
      <c r="B123" s="23"/>
      <c r="C123" s="2" t="s">
        <v>254</v>
      </c>
      <c r="D123" s="23" t="s">
        <v>4</v>
      </c>
      <c r="E123" s="28">
        <v>0</v>
      </c>
      <c r="F123" s="139">
        <v>137.91</v>
      </c>
      <c r="G123" s="4">
        <f t="shared" si="13"/>
        <v>0</v>
      </c>
      <c r="H123" s="16">
        <f t="shared" si="14"/>
        <v>0</v>
      </c>
      <c r="I123" s="5"/>
      <c r="J123" s="4"/>
    </row>
    <row r="124" spans="1:10" ht="12.75" hidden="1" customHeight="1" x14ac:dyDescent="0.2">
      <c r="A124" s="50" t="s">
        <v>258</v>
      </c>
      <c r="B124" s="23"/>
      <c r="C124" s="2" t="s">
        <v>255</v>
      </c>
      <c r="D124" s="23" t="s">
        <v>4</v>
      </c>
      <c r="E124" s="28">
        <v>0</v>
      </c>
      <c r="F124" s="139">
        <v>1261.02</v>
      </c>
      <c r="G124" s="4">
        <f t="shared" si="13"/>
        <v>0</v>
      </c>
      <c r="H124" s="16">
        <f t="shared" si="14"/>
        <v>0</v>
      </c>
      <c r="I124" s="5"/>
      <c r="J124" s="4"/>
    </row>
    <row r="125" spans="1:10" ht="12.75" hidden="1" customHeight="1" x14ac:dyDescent="0.2">
      <c r="A125" s="50" t="s">
        <v>259</v>
      </c>
      <c r="B125" s="23"/>
      <c r="C125" s="2" t="s">
        <v>256</v>
      </c>
      <c r="D125" s="23" t="s">
        <v>4</v>
      </c>
      <c r="E125" s="28">
        <v>0</v>
      </c>
      <c r="F125" s="139">
        <v>1200.22</v>
      </c>
      <c r="G125" s="4">
        <f t="shared" si="13"/>
        <v>0</v>
      </c>
      <c r="H125" s="16">
        <f t="shared" si="14"/>
        <v>0</v>
      </c>
      <c r="I125" s="5"/>
      <c r="J125" s="4"/>
    </row>
    <row r="126" spans="1:10" ht="13.5" hidden="1" customHeight="1" thickBot="1" x14ac:dyDescent="0.25">
      <c r="A126" s="69">
        <v>14</v>
      </c>
      <c r="B126" s="38"/>
      <c r="C126" s="12" t="s">
        <v>47</v>
      </c>
      <c r="D126" s="38"/>
      <c r="E126" s="39"/>
      <c r="F126" s="143"/>
      <c r="G126" s="40"/>
      <c r="H126" s="40"/>
      <c r="I126" s="47">
        <f>I127</f>
        <v>0</v>
      </c>
      <c r="J126" s="4"/>
    </row>
    <row r="127" spans="1:10" ht="12.75" hidden="1" customHeight="1" x14ac:dyDescent="0.2">
      <c r="A127" s="67" t="s">
        <v>146</v>
      </c>
      <c r="B127" s="23"/>
      <c r="C127" s="15" t="s">
        <v>156</v>
      </c>
      <c r="D127" s="23"/>
      <c r="E127" s="28"/>
      <c r="F127" s="176"/>
      <c r="G127" s="4"/>
      <c r="H127" s="4"/>
      <c r="I127" s="5">
        <f>SUM(H128:H132)</f>
        <v>0</v>
      </c>
      <c r="J127" s="4"/>
    </row>
    <row r="128" spans="1:10" ht="12.75" hidden="1" customHeight="1" x14ac:dyDescent="0.2">
      <c r="A128" s="50" t="s">
        <v>147</v>
      </c>
      <c r="B128" s="23">
        <v>6009</v>
      </c>
      <c r="C128" s="2" t="s">
        <v>200</v>
      </c>
      <c r="D128" s="23" t="s">
        <v>4</v>
      </c>
      <c r="E128" s="28">
        <v>0</v>
      </c>
      <c r="F128" s="139">
        <v>149.63999999999999</v>
      </c>
      <c r="G128" s="4">
        <f>E128*F128</f>
        <v>0</v>
      </c>
      <c r="H128" s="16">
        <f>G128*(1+$H$12)</f>
        <v>0</v>
      </c>
      <c r="I128" s="5"/>
      <c r="J128" s="4"/>
    </row>
    <row r="129" spans="1:11" ht="12.75" hidden="1" customHeight="1" x14ac:dyDescent="0.2">
      <c r="A129" s="50" t="s">
        <v>189</v>
      </c>
      <c r="B129" s="23">
        <v>74193</v>
      </c>
      <c r="C129" s="2" t="s">
        <v>100</v>
      </c>
      <c r="D129" s="23" t="s">
        <v>4</v>
      </c>
      <c r="E129" s="28">
        <v>0</v>
      </c>
      <c r="F129" s="139">
        <v>327.97</v>
      </c>
      <c r="G129" s="4">
        <f>E129*F129</f>
        <v>0</v>
      </c>
      <c r="H129" s="16">
        <f>G129*(1+$H$12)</f>
        <v>0</v>
      </c>
      <c r="I129" s="5"/>
      <c r="J129" s="4"/>
    </row>
    <row r="130" spans="1:11" ht="12.75" hidden="1" customHeight="1" x14ac:dyDescent="0.2">
      <c r="A130" s="50" t="s">
        <v>190</v>
      </c>
      <c r="B130" s="23"/>
      <c r="C130" s="2" t="s">
        <v>265</v>
      </c>
      <c r="D130" s="23" t="s">
        <v>4</v>
      </c>
      <c r="E130" s="28">
        <v>0</v>
      </c>
      <c r="F130" s="139">
        <v>312.3</v>
      </c>
      <c r="G130" s="4">
        <f>E130*F130</f>
        <v>0</v>
      </c>
      <c r="H130" s="16">
        <f>G130*(1+$H$12)</f>
        <v>0</v>
      </c>
      <c r="I130" s="5"/>
      <c r="J130" s="4"/>
    </row>
    <row r="131" spans="1:11" ht="12.75" hidden="1" customHeight="1" x14ac:dyDescent="0.2">
      <c r="A131" s="50" t="s">
        <v>238</v>
      </c>
      <c r="B131" s="23"/>
      <c r="C131" s="2" t="s">
        <v>262</v>
      </c>
      <c r="D131" s="23" t="s">
        <v>4</v>
      </c>
      <c r="E131" s="28">
        <v>0</v>
      </c>
      <c r="F131" s="139">
        <v>45.5</v>
      </c>
      <c r="G131" s="4">
        <f>E131*F131</f>
        <v>0</v>
      </c>
      <c r="H131" s="16">
        <f>G131*(1+$H$12)</f>
        <v>0</v>
      </c>
      <c r="I131" s="5"/>
      <c r="J131" s="4"/>
    </row>
    <row r="132" spans="1:11" ht="12.75" hidden="1" customHeight="1" x14ac:dyDescent="0.2">
      <c r="A132" s="50" t="s">
        <v>264</v>
      </c>
      <c r="B132" s="23" t="s">
        <v>201</v>
      </c>
      <c r="C132" s="2" t="s">
        <v>263</v>
      </c>
      <c r="D132" s="23" t="s">
        <v>4</v>
      </c>
      <c r="E132" s="28">
        <v>0</v>
      </c>
      <c r="F132" s="139">
        <v>78.900000000000006</v>
      </c>
      <c r="G132" s="4">
        <f>E132*F132</f>
        <v>0</v>
      </c>
      <c r="H132" s="16">
        <f>G132*(1+$H$12)</f>
        <v>0</v>
      </c>
      <c r="I132" s="5"/>
      <c r="J132" s="4"/>
    </row>
    <row r="133" spans="1:11" ht="13.5" hidden="1" customHeight="1" thickBot="1" x14ac:dyDescent="0.25">
      <c r="A133" s="69">
        <v>15</v>
      </c>
      <c r="B133" s="38"/>
      <c r="C133" s="12" t="s">
        <v>48</v>
      </c>
      <c r="D133" s="38"/>
      <c r="E133" s="39"/>
      <c r="F133" s="146"/>
      <c r="G133" s="46"/>
      <c r="H133" s="46"/>
      <c r="I133" s="47">
        <f>I134</f>
        <v>0</v>
      </c>
      <c r="J133" s="34"/>
    </row>
    <row r="134" spans="1:11" ht="12.75" hidden="1" customHeight="1" x14ac:dyDescent="0.2">
      <c r="A134" s="67" t="s">
        <v>148</v>
      </c>
      <c r="B134" s="23"/>
      <c r="C134" s="15" t="s">
        <v>66</v>
      </c>
      <c r="D134" s="23"/>
      <c r="E134" s="28"/>
      <c r="F134" s="141"/>
      <c r="G134" s="2"/>
      <c r="H134" s="2"/>
      <c r="I134" s="19">
        <f>SUM(H135)</f>
        <v>0</v>
      </c>
      <c r="J134" s="35"/>
    </row>
    <row r="135" spans="1:11" ht="12.75" hidden="1" customHeight="1" x14ac:dyDescent="0.2">
      <c r="A135" s="50" t="s">
        <v>149</v>
      </c>
      <c r="B135" s="23">
        <v>10855</v>
      </c>
      <c r="C135" s="2" t="s">
        <v>284</v>
      </c>
      <c r="D135" s="23" t="s">
        <v>73</v>
      </c>
      <c r="E135" s="28">
        <v>0</v>
      </c>
      <c r="F135" s="174">
        <f>F83</f>
        <v>38.730500000000006</v>
      </c>
      <c r="G135" s="4">
        <f>E135*F135</f>
        <v>0</v>
      </c>
      <c r="H135" s="16">
        <f>G135*(1+$H$12)</f>
        <v>0</v>
      </c>
      <c r="I135" s="18"/>
      <c r="J135" s="34"/>
    </row>
    <row r="136" spans="1:11" ht="12.75" hidden="1" customHeight="1" x14ac:dyDescent="0.2">
      <c r="A136" s="67" t="s">
        <v>193</v>
      </c>
      <c r="B136" s="23"/>
      <c r="C136" s="15" t="s">
        <v>194</v>
      </c>
      <c r="D136" s="23"/>
      <c r="E136" s="28"/>
      <c r="F136" s="139"/>
      <c r="G136" s="4"/>
      <c r="H136" s="16"/>
      <c r="I136" s="5">
        <f>SUM(H137)</f>
        <v>0</v>
      </c>
      <c r="J136" s="4"/>
    </row>
    <row r="137" spans="1:11" ht="12.75" hidden="1" customHeight="1" x14ac:dyDescent="0.2">
      <c r="A137" s="50" t="s">
        <v>203</v>
      </c>
      <c r="B137" s="23" t="s">
        <v>192</v>
      </c>
      <c r="C137" s="2" t="s">
        <v>191</v>
      </c>
      <c r="D137" s="23" t="s">
        <v>76</v>
      </c>
      <c r="E137" s="28">
        <v>0</v>
      </c>
      <c r="F137" s="139">
        <v>4.45</v>
      </c>
      <c r="G137" s="4">
        <f>E137*F137</f>
        <v>0</v>
      </c>
      <c r="H137" s="16">
        <f>G137*(1+$H$12)</f>
        <v>0</v>
      </c>
      <c r="I137" s="5"/>
      <c r="J137" s="4"/>
    </row>
    <row r="138" spans="1:11" ht="12.75" hidden="1" customHeight="1" x14ac:dyDescent="0.2">
      <c r="A138" s="67" t="s">
        <v>204</v>
      </c>
      <c r="B138" s="23"/>
      <c r="C138" s="15" t="s">
        <v>205</v>
      </c>
      <c r="D138" s="23"/>
      <c r="E138" s="28"/>
      <c r="F138" s="139"/>
      <c r="G138" s="4"/>
      <c r="H138" s="16"/>
      <c r="I138" s="5">
        <f>H139</f>
        <v>0</v>
      </c>
      <c r="J138" s="4"/>
    </row>
    <row r="139" spans="1:11" ht="13.5" hidden="1" customHeight="1" thickBot="1" x14ac:dyDescent="0.25">
      <c r="A139" s="50" t="s">
        <v>206</v>
      </c>
      <c r="B139" s="24"/>
      <c r="C139" s="3" t="s">
        <v>207</v>
      </c>
      <c r="D139" s="23" t="s">
        <v>12</v>
      </c>
      <c r="E139" s="28">
        <v>0</v>
      </c>
      <c r="F139" s="139">
        <v>57.16</v>
      </c>
      <c r="G139" s="4">
        <f>E139*F139</f>
        <v>0</v>
      </c>
      <c r="H139" s="16">
        <f>G139*(1+$H$12)</f>
        <v>0</v>
      </c>
      <c r="I139" s="7"/>
      <c r="J139" s="4"/>
    </row>
    <row r="140" spans="1:11" ht="13.5" hidden="1" customHeight="1" thickBot="1" x14ac:dyDescent="0.25">
      <c r="A140" s="69">
        <v>16</v>
      </c>
      <c r="B140" s="38"/>
      <c r="C140" s="12" t="s">
        <v>49</v>
      </c>
      <c r="D140" s="38"/>
      <c r="E140" s="39"/>
      <c r="F140" s="146"/>
      <c r="G140" s="40"/>
      <c r="H140" s="40"/>
      <c r="I140" s="14">
        <f>I141</f>
        <v>0</v>
      </c>
      <c r="J140" s="33"/>
    </row>
    <row r="141" spans="1:11" ht="12.75" hidden="1" customHeight="1" x14ac:dyDescent="0.2">
      <c r="A141" s="71" t="s">
        <v>150</v>
      </c>
      <c r="B141" s="26"/>
      <c r="C141" s="9" t="s">
        <v>49</v>
      </c>
      <c r="D141" s="26"/>
      <c r="E141" s="31"/>
      <c r="F141" s="175"/>
      <c r="G141" s="8"/>
      <c r="H141" s="8"/>
      <c r="I141" s="44">
        <f>H142</f>
        <v>0</v>
      </c>
      <c r="J141" s="16"/>
    </row>
    <row r="142" spans="1:11" ht="13.5" hidden="1" customHeight="1" thickBot="1" x14ac:dyDescent="0.25">
      <c r="A142" s="68" t="s">
        <v>151</v>
      </c>
      <c r="B142" s="24">
        <v>9537</v>
      </c>
      <c r="C142" s="3" t="s">
        <v>50</v>
      </c>
      <c r="D142" s="24" t="s">
        <v>73</v>
      </c>
      <c r="E142" s="29">
        <v>0</v>
      </c>
      <c r="F142" s="148">
        <v>2.4</v>
      </c>
      <c r="G142" s="6">
        <f>E142*F142</f>
        <v>0</v>
      </c>
      <c r="H142" s="32">
        <f>G142*(1+$H$12)</f>
        <v>0</v>
      </c>
      <c r="I142" s="7"/>
      <c r="J142" s="4"/>
      <c r="K142" s="81"/>
    </row>
    <row r="143" spans="1:11" ht="12" thickBot="1" x14ac:dyDescent="0.25">
      <c r="A143" s="50"/>
      <c r="B143" s="23"/>
      <c r="C143" s="2"/>
      <c r="D143" s="23"/>
      <c r="E143" s="2"/>
      <c r="F143" s="61"/>
      <c r="G143" s="48"/>
      <c r="H143" s="48"/>
      <c r="I143" s="49"/>
      <c r="J143" s="36"/>
    </row>
    <row r="144" spans="1:11" ht="13.5" customHeight="1" thickBot="1" x14ac:dyDescent="0.25">
      <c r="A144" s="72"/>
      <c r="B144" s="54"/>
      <c r="C144" s="53" t="s">
        <v>67</v>
      </c>
      <c r="D144" s="54"/>
      <c r="E144" s="55"/>
      <c r="F144" s="55"/>
      <c r="G144" s="55"/>
      <c r="H144" s="188">
        <f>I16+I25+I13</f>
        <v>0</v>
      </c>
      <c r="I144" s="189"/>
      <c r="J144" s="37"/>
    </row>
    <row r="145" spans="1:11" ht="12" thickBot="1" x14ac:dyDescent="0.25">
      <c r="A145" s="73"/>
      <c r="B145" s="57"/>
      <c r="C145" s="56"/>
      <c r="D145" s="57"/>
      <c r="E145" s="56"/>
      <c r="F145" s="56"/>
      <c r="G145" s="56"/>
      <c r="H145" s="56"/>
      <c r="I145" s="58"/>
      <c r="K145" s="79"/>
    </row>
    <row r="146" spans="1:11" x14ac:dyDescent="0.2">
      <c r="B146" s="60"/>
      <c r="C146" s="61"/>
      <c r="D146" s="60"/>
      <c r="E146" s="61"/>
      <c r="F146" s="61"/>
      <c r="G146" s="61"/>
      <c r="H146" s="61"/>
      <c r="I146" s="62"/>
    </row>
    <row r="147" spans="1:11" x14ac:dyDescent="0.2">
      <c r="B147" s="61"/>
      <c r="D147" s="60"/>
      <c r="E147" s="61"/>
      <c r="F147" s="61"/>
      <c r="G147" s="61"/>
      <c r="H147" s="61"/>
      <c r="I147" s="62"/>
    </row>
    <row r="148" spans="1:11" x14ac:dyDescent="0.2">
      <c r="B148" s="63"/>
      <c r="D148" s="1"/>
      <c r="E148" s="61"/>
      <c r="F148" s="61"/>
      <c r="G148" s="61"/>
      <c r="H148" s="61"/>
      <c r="I148" s="62"/>
    </row>
    <row r="149" spans="1:11" ht="12.75" customHeight="1" x14ac:dyDescent="0.2">
      <c r="C149" s="182"/>
      <c r="D149" s="274" t="s">
        <v>312</v>
      </c>
      <c r="E149" s="274"/>
      <c r="F149" s="274"/>
      <c r="G149" s="274"/>
      <c r="H149" s="274"/>
      <c r="I149" s="168"/>
    </row>
    <row r="150" spans="1:11" x14ac:dyDescent="0.2">
      <c r="K150" s="80"/>
    </row>
    <row r="151" spans="1:11" x14ac:dyDescent="0.2">
      <c r="B151" s="59"/>
      <c r="K151" s="81"/>
    </row>
    <row r="152" spans="1:11" x14ac:dyDescent="0.2">
      <c r="B152" s="59"/>
    </row>
    <row r="153" spans="1:11" ht="12.75" x14ac:dyDescent="0.2">
      <c r="B153" s="59"/>
      <c r="D153" s="187">
        <f>C2</f>
        <v>0</v>
      </c>
      <c r="E153" s="187"/>
      <c r="F153" s="187"/>
      <c r="G153" s="187"/>
      <c r="H153" s="187"/>
    </row>
    <row r="154" spans="1:11" ht="12.75" x14ac:dyDescent="0.2">
      <c r="D154" s="273">
        <f>F2</f>
        <v>0</v>
      </c>
      <c r="E154" s="273"/>
      <c r="F154" s="273"/>
      <c r="G154" s="273"/>
      <c r="H154" s="273"/>
    </row>
    <row r="156" spans="1:11" x14ac:dyDescent="0.2">
      <c r="K156" s="81"/>
    </row>
    <row r="165" spans="8:8" x14ac:dyDescent="0.2">
      <c r="H165" s="83"/>
    </row>
  </sheetData>
  <sheetProtection sheet="1" objects="1" scenarios="1" selectLockedCells="1"/>
  <mergeCells count="31">
    <mergeCell ref="D149:H149"/>
    <mergeCell ref="D154:H154"/>
    <mergeCell ref="F2:I2"/>
    <mergeCell ref="F11:F12"/>
    <mergeCell ref="D2:E2"/>
    <mergeCell ref="A1:I1"/>
    <mergeCell ref="A6:B6"/>
    <mergeCell ref="A7:B7"/>
    <mergeCell ref="A8:B8"/>
    <mergeCell ref="A9:B9"/>
    <mergeCell ref="D6:E6"/>
    <mergeCell ref="D7:E7"/>
    <mergeCell ref="F7:G7"/>
    <mergeCell ref="D8:E8"/>
    <mergeCell ref="D9:E9"/>
    <mergeCell ref="F8:G8"/>
    <mergeCell ref="F9:G9"/>
    <mergeCell ref="B11:B12"/>
    <mergeCell ref="D3:E3"/>
    <mergeCell ref="D11:D12"/>
    <mergeCell ref="C11:C12"/>
    <mergeCell ref="F3:I3"/>
    <mergeCell ref="F4:I4"/>
    <mergeCell ref="F6:G6"/>
    <mergeCell ref="A5:I5"/>
    <mergeCell ref="A11:A12"/>
    <mergeCell ref="H144:I144"/>
    <mergeCell ref="I11:I12"/>
    <mergeCell ref="G11:G12"/>
    <mergeCell ref="E11:E12"/>
    <mergeCell ref="D4:E4"/>
  </mergeCells>
  <phoneticPr fontId="0" type="noConversion"/>
  <printOptions horizontalCentered="1"/>
  <pageMargins left="0.27559055118110237" right="0.35433070866141736" top="1.31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view="pageBreakPreview" zoomScaleNormal="100" zoomScaleSheetLayoutView="100" workbookViewId="0">
      <selection activeCell="K35" sqref="K35"/>
    </sheetView>
  </sheetViews>
  <sheetFormatPr defaultRowHeight="12.75" x14ac:dyDescent="0.2"/>
  <cols>
    <col min="1" max="1" width="9.42578125" customWidth="1"/>
    <col min="2" max="2" width="12.7109375" customWidth="1"/>
    <col min="4" max="4" width="9.5703125" customWidth="1"/>
    <col min="5" max="5" width="8.28515625" style="76" customWidth="1"/>
    <col min="6" max="6" width="7.42578125" customWidth="1"/>
    <col min="7" max="7" width="10.85546875" customWidth="1"/>
    <col min="8" max="8" width="7.42578125" customWidth="1"/>
    <col min="9" max="9" width="10.5703125" bestFit="1" customWidth="1"/>
    <col min="10" max="10" width="8.28515625" customWidth="1"/>
    <col min="11" max="11" width="12.28515625" customWidth="1"/>
    <col min="12" max="12" width="7.42578125" hidden="1" customWidth="1"/>
    <col min="13" max="13" width="12.28515625" hidden="1" customWidth="1"/>
    <col min="14" max="14" width="7.42578125" hidden="1" customWidth="1"/>
    <col min="15" max="15" width="12.28515625" hidden="1" customWidth="1"/>
    <col min="16" max="16" width="7.42578125" customWidth="1"/>
    <col min="17" max="17" width="12" customWidth="1"/>
    <col min="18" max="18" width="11.5703125" bestFit="1" customWidth="1"/>
    <col min="19" max="19" width="6.85546875" bestFit="1" customWidth="1"/>
    <col min="21" max="21" width="14.28515625" customWidth="1"/>
  </cols>
  <sheetData>
    <row r="1" spans="1:24" s="75" customFormat="1" ht="16.5" customHeight="1" thickBot="1" x14ac:dyDescent="0.25">
      <c r="A1" s="255" t="s">
        <v>163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7"/>
    </row>
    <row r="2" spans="1:24" s="75" customFormat="1" x14ac:dyDescent="0.2">
      <c r="A2" s="95" t="s">
        <v>273</v>
      </c>
      <c r="B2" s="230">
        <f>'planilha '!C2</f>
        <v>0</v>
      </c>
      <c r="C2" s="230"/>
      <c r="D2" s="230"/>
      <c r="E2" s="230"/>
      <c r="F2" s="230"/>
      <c r="G2" s="230"/>
      <c r="H2" s="230"/>
      <c r="I2" s="209" t="s">
        <v>274</v>
      </c>
      <c r="J2" s="209"/>
      <c r="K2" s="233">
        <f>'planilha '!F2</f>
        <v>0</v>
      </c>
      <c r="L2" s="233"/>
      <c r="M2" s="233"/>
      <c r="N2" s="233"/>
      <c r="O2" s="233"/>
      <c r="P2" s="233"/>
      <c r="Q2" s="233"/>
      <c r="R2" s="233"/>
      <c r="S2" s="234"/>
    </row>
    <row r="3" spans="1:24" s="75" customFormat="1" x14ac:dyDescent="0.2">
      <c r="A3" s="96" t="s">
        <v>275</v>
      </c>
      <c r="B3" s="231">
        <f>'planilha '!C3</f>
        <v>0</v>
      </c>
      <c r="C3" s="231"/>
      <c r="D3" s="231"/>
      <c r="E3" s="231"/>
      <c r="F3" s="231"/>
      <c r="G3" s="231"/>
      <c r="H3" s="231"/>
      <c r="I3" s="195" t="s">
        <v>276</v>
      </c>
      <c r="J3" s="195"/>
      <c r="K3" s="236">
        <f>'planilha '!F3</f>
        <v>0</v>
      </c>
      <c r="L3" s="236"/>
      <c r="M3" s="236"/>
      <c r="N3" s="236"/>
      <c r="O3" s="236"/>
      <c r="P3" s="236"/>
      <c r="Q3" s="236"/>
      <c r="R3" s="236"/>
      <c r="S3" s="237"/>
    </row>
    <row r="4" spans="1:24" s="75" customFormat="1" ht="13.5" thickBot="1" x14ac:dyDescent="0.25">
      <c r="A4" s="97" t="s">
        <v>277</v>
      </c>
      <c r="B4" s="232">
        <f>'planilha '!C4</f>
        <v>0</v>
      </c>
      <c r="C4" s="232"/>
      <c r="D4" s="232"/>
      <c r="E4" s="232"/>
      <c r="F4" s="232"/>
      <c r="G4" s="232"/>
      <c r="H4" s="232"/>
      <c r="I4" s="194" t="s">
        <v>278</v>
      </c>
      <c r="J4" s="194"/>
      <c r="K4" s="232">
        <f>'planilha '!F4</f>
        <v>0</v>
      </c>
      <c r="L4" s="232"/>
      <c r="M4" s="232"/>
      <c r="N4" s="232"/>
      <c r="O4" s="232"/>
      <c r="P4" s="232"/>
      <c r="Q4" s="232"/>
      <c r="R4" s="232"/>
      <c r="S4" s="235"/>
    </row>
    <row r="5" spans="1:24" s="75" customFormat="1" ht="12.75" customHeight="1" thickBot="1" x14ac:dyDescent="0.25">
      <c r="A5" s="227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9"/>
    </row>
    <row r="6" spans="1:24" s="75" customFormat="1" ht="15" customHeight="1" x14ac:dyDescent="0.2">
      <c r="A6" s="98" t="s">
        <v>102</v>
      </c>
      <c r="B6" s="262" t="str">
        <f>'planilha '!C6</f>
        <v>CÂMARA DE VEREADORES DE BOA VENTURA DE SÃO ROQUE</v>
      </c>
      <c r="C6" s="262"/>
      <c r="D6" s="262"/>
      <c r="E6" s="262"/>
      <c r="F6" s="263"/>
      <c r="G6" s="99" t="s">
        <v>107</v>
      </c>
      <c r="H6" s="170" t="str">
        <f>'planilha '!F6</f>
        <v>SINAPI - OUT/16</v>
      </c>
      <c r="I6" s="158"/>
      <c r="J6" s="158" t="s">
        <v>196</v>
      </c>
      <c r="K6" s="159">
        <f>'planilha '!I6</f>
        <v>42694</v>
      </c>
      <c r="L6" s="266"/>
      <c r="M6" s="267"/>
      <c r="N6" s="267"/>
      <c r="O6" s="268"/>
      <c r="P6" s="165"/>
      <c r="Q6" s="166"/>
      <c r="R6" s="166"/>
      <c r="S6" s="167"/>
    </row>
    <row r="7" spans="1:24" s="75" customFormat="1" ht="15" customHeight="1" x14ac:dyDescent="0.2">
      <c r="A7" s="101" t="s">
        <v>103</v>
      </c>
      <c r="B7" s="264" t="str">
        <f>'planilha '!C7</f>
        <v>READEQUAÇÃO ESTACIONAMENTO</v>
      </c>
      <c r="C7" s="264"/>
      <c r="D7" s="264"/>
      <c r="E7" s="264"/>
      <c r="F7" s="265"/>
      <c r="G7" s="102" t="s">
        <v>197</v>
      </c>
      <c r="H7" s="258">
        <f>'planilha '!F7</f>
        <v>590.49</v>
      </c>
      <c r="I7" s="258"/>
      <c r="J7" s="258"/>
      <c r="K7" s="259"/>
      <c r="L7" s="266"/>
      <c r="M7" s="267"/>
      <c r="N7" s="267"/>
      <c r="O7" s="268"/>
      <c r="P7" s="161"/>
      <c r="Q7" s="100"/>
      <c r="R7" s="100"/>
      <c r="S7" s="162"/>
    </row>
    <row r="8" spans="1:24" s="75" customFormat="1" ht="15" customHeight="1" x14ac:dyDescent="0.2">
      <c r="A8" s="101" t="s">
        <v>104</v>
      </c>
      <c r="B8" s="264" t="str">
        <f>'planilha '!C8</f>
        <v>CÂMARA DE VEREADORES DE BOA VENTURA DE SÃO ROQUE</v>
      </c>
      <c r="C8" s="264"/>
      <c r="D8" s="264"/>
      <c r="E8" s="264"/>
      <c r="F8" s="265"/>
      <c r="G8" s="102" t="s">
        <v>108</v>
      </c>
      <c r="H8" s="260"/>
      <c r="I8" s="260"/>
      <c r="J8" s="260"/>
      <c r="K8" s="261"/>
      <c r="L8" s="266"/>
      <c r="M8" s="267"/>
      <c r="N8" s="267"/>
      <c r="O8" s="268"/>
      <c r="P8" s="161"/>
      <c r="Q8" s="100"/>
      <c r="R8" s="100"/>
      <c r="S8" s="162"/>
    </row>
    <row r="9" spans="1:24" s="75" customFormat="1" ht="15" customHeight="1" x14ac:dyDescent="0.2">
      <c r="A9" s="103" t="s">
        <v>105</v>
      </c>
      <c r="B9" s="243" t="str">
        <f>'planilha '!C9</f>
        <v>BOA VENTURA DE SÃO ROQUE - PR</v>
      </c>
      <c r="C9" s="243"/>
      <c r="D9" s="243"/>
      <c r="E9" s="243"/>
      <c r="F9" s="244"/>
      <c r="G9" s="104"/>
      <c r="H9" s="245"/>
      <c r="I9" s="245"/>
      <c r="J9" s="245"/>
      <c r="K9" s="246"/>
      <c r="L9" s="269"/>
      <c r="M9" s="270"/>
      <c r="N9" s="270"/>
      <c r="O9" s="271"/>
      <c r="P9" s="99"/>
      <c r="Q9" s="163"/>
      <c r="R9" s="163"/>
      <c r="S9" s="164"/>
    </row>
    <row r="10" spans="1:24" s="75" customFormat="1" ht="15" customHeight="1" x14ac:dyDescent="0.2">
      <c r="A10" s="252" t="s">
        <v>158</v>
      </c>
      <c r="B10" s="238" t="s">
        <v>159</v>
      </c>
      <c r="C10" s="238"/>
      <c r="D10" s="238"/>
      <c r="E10" s="238" t="s">
        <v>157</v>
      </c>
      <c r="F10" s="238" t="s">
        <v>160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 t="s">
        <v>161</v>
      </c>
      <c r="S10" s="247"/>
      <c r="T10" s="74"/>
      <c r="U10" s="74"/>
      <c r="V10" s="74"/>
      <c r="W10" s="74"/>
      <c r="X10" s="74"/>
    </row>
    <row r="11" spans="1:24" s="75" customFormat="1" ht="15" customHeight="1" x14ac:dyDescent="0.2">
      <c r="A11" s="252"/>
      <c r="B11" s="238"/>
      <c r="C11" s="238"/>
      <c r="D11" s="238"/>
      <c r="E11" s="238"/>
      <c r="F11" s="238" t="s">
        <v>57</v>
      </c>
      <c r="G11" s="238"/>
      <c r="H11" s="238" t="s">
        <v>58</v>
      </c>
      <c r="I11" s="238"/>
      <c r="J11" s="238" t="s">
        <v>59</v>
      </c>
      <c r="K11" s="238"/>
      <c r="L11" s="248">
        <v>120</v>
      </c>
      <c r="M11" s="249"/>
      <c r="N11" s="248">
        <v>150</v>
      </c>
      <c r="O11" s="249"/>
      <c r="P11" s="238" t="s">
        <v>270</v>
      </c>
      <c r="Q11" s="238"/>
      <c r="R11" s="239" t="s">
        <v>68</v>
      </c>
      <c r="S11" s="241" t="s">
        <v>0</v>
      </c>
      <c r="T11" s="74"/>
      <c r="U11" s="74"/>
      <c r="V11" s="74"/>
      <c r="W11" s="74"/>
      <c r="X11" s="74"/>
    </row>
    <row r="12" spans="1:24" s="75" customFormat="1" ht="15" customHeight="1" x14ac:dyDescent="0.2">
      <c r="A12" s="252"/>
      <c r="B12" s="238"/>
      <c r="C12" s="238"/>
      <c r="D12" s="238"/>
      <c r="E12" s="238"/>
      <c r="F12" s="160" t="s">
        <v>0</v>
      </c>
      <c r="G12" s="160" t="s">
        <v>68</v>
      </c>
      <c r="H12" s="160" t="s">
        <v>0</v>
      </c>
      <c r="I12" s="160" t="s">
        <v>68</v>
      </c>
      <c r="J12" s="160" t="s">
        <v>0</v>
      </c>
      <c r="K12" s="160" t="s">
        <v>68</v>
      </c>
      <c r="L12" s="160" t="s">
        <v>0</v>
      </c>
      <c r="M12" s="160" t="s">
        <v>68</v>
      </c>
      <c r="N12" s="160" t="s">
        <v>0</v>
      </c>
      <c r="O12" s="160" t="s">
        <v>68</v>
      </c>
      <c r="P12" s="160" t="s">
        <v>0</v>
      </c>
      <c r="Q12" s="160" t="s">
        <v>68</v>
      </c>
      <c r="R12" s="240"/>
      <c r="S12" s="242"/>
      <c r="T12" s="74"/>
      <c r="U12" s="74"/>
      <c r="V12" s="74"/>
      <c r="W12" s="74"/>
      <c r="X12" s="74"/>
    </row>
    <row r="13" spans="1:24" s="75" customFormat="1" ht="15" customHeight="1" x14ac:dyDescent="0.2">
      <c r="A13" s="105">
        <v>1</v>
      </c>
      <c r="B13" s="253" t="str">
        <f>'planilha '!C13</f>
        <v xml:space="preserve">SERVIÇOS PRELIMINARES </v>
      </c>
      <c r="C13" s="253"/>
      <c r="D13" s="253"/>
      <c r="E13" s="106" t="e">
        <f t="shared" ref="E13:E29" si="0">R13/$R$31</f>
        <v>#DIV/0!</v>
      </c>
      <c r="F13" s="107">
        <v>100</v>
      </c>
      <c r="G13" s="116">
        <f t="shared" ref="G13:G29" si="1">F13*R13/100</f>
        <v>0</v>
      </c>
      <c r="H13" s="108"/>
      <c r="I13" s="109">
        <f>H13*R13/100</f>
        <v>0</v>
      </c>
      <c r="J13" s="108"/>
      <c r="K13" s="109">
        <f>J13*R13/100</f>
        <v>0</v>
      </c>
      <c r="L13" s="110"/>
      <c r="M13" s="111">
        <f>L13*R13/100</f>
        <v>0</v>
      </c>
      <c r="N13" s="109"/>
      <c r="O13" s="111">
        <f>N13*R13/100</f>
        <v>0</v>
      </c>
      <c r="P13" s="108"/>
      <c r="Q13" s="109">
        <f t="shared" ref="Q13:Q29" si="2">P13*R13/100</f>
        <v>0</v>
      </c>
      <c r="R13" s="112">
        <f>'planilha '!I13</f>
        <v>0</v>
      </c>
      <c r="S13" s="113">
        <f>F13+H13+J13+L13+N13+P13</f>
        <v>100</v>
      </c>
      <c r="T13" s="74"/>
      <c r="U13" s="74"/>
      <c r="V13" s="74"/>
      <c r="W13" s="74"/>
      <c r="X13" s="74"/>
    </row>
    <row r="14" spans="1:24" s="75" customFormat="1" ht="15" customHeight="1" x14ac:dyDescent="0.2">
      <c r="A14" s="105">
        <v>2</v>
      </c>
      <c r="B14" s="179" t="s">
        <v>18</v>
      </c>
      <c r="C14" s="179"/>
      <c r="D14" s="179"/>
      <c r="E14" s="106" t="e">
        <f t="shared" si="0"/>
        <v>#DIV/0!</v>
      </c>
      <c r="F14" s="107">
        <v>50</v>
      </c>
      <c r="G14" s="116">
        <f>F14*R14/100</f>
        <v>0</v>
      </c>
      <c r="H14" s="110">
        <v>50</v>
      </c>
      <c r="I14" s="109">
        <f>R14*H14/100</f>
        <v>0</v>
      </c>
      <c r="J14" s="108"/>
      <c r="K14" s="109"/>
      <c r="L14" s="110"/>
      <c r="M14" s="111"/>
      <c r="N14" s="109"/>
      <c r="O14" s="111"/>
      <c r="P14" s="108"/>
      <c r="Q14" s="109"/>
      <c r="R14" s="112">
        <f>'planilha '!I16</f>
        <v>0</v>
      </c>
      <c r="S14" s="113">
        <f>F14+H14+J14+L14+N14+P14</f>
        <v>100</v>
      </c>
      <c r="T14" s="74"/>
      <c r="U14" s="74"/>
      <c r="V14" s="74"/>
      <c r="W14" s="74"/>
      <c r="X14" s="74"/>
    </row>
    <row r="15" spans="1:24" s="75" customFormat="1" ht="15" customHeight="1" thickBot="1" x14ac:dyDescent="0.25">
      <c r="A15" s="114">
        <v>3</v>
      </c>
      <c r="B15" s="250" t="str">
        <f>'planilha '!C25</f>
        <v>DRENAGEM</v>
      </c>
      <c r="C15" s="250"/>
      <c r="D15" s="250"/>
      <c r="E15" s="106" t="e">
        <f t="shared" si="0"/>
        <v>#DIV/0!</v>
      </c>
      <c r="F15" s="107">
        <v>50</v>
      </c>
      <c r="G15" s="116">
        <f t="shared" si="1"/>
        <v>0</v>
      </c>
      <c r="H15" s="110">
        <v>50</v>
      </c>
      <c r="I15" s="111">
        <f t="shared" ref="I15:I29" si="3">H15*R15/100</f>
        <v>0</v>
      </c>
      <c r="J15" s="110"/>
      <c r="K15" s="111">
        <f t="shared" ref="K15:K29" si="4">J15*R15/100</f>
        <v>0</v>
      </c>
      <c r="L15" s="110"/>
      <c r="M15" s="111">
        <f t="shared" ref="M15:M29" si="5">L15*R15/100</f>
        <v>0</v>
      </c>
      <c r="N15" s="111"/>
      <c r="O15" s="111">
        <f t="shared" ref="O15:O29" si="6">N15*R15/100</f>
        <v>0</v>
      </c>
      <c r="P15" s="110"/>
      <c r="Q15" s="111">
        <f t="shared" si="2"/>
        <v>0</v>
      </c>
      <c r="R15" s="117">
        <f>'planilha '!I25</f>
        <v>0</v>
      </c>
      <c r="S15" s="113">
        <f>F15+H15+J15+L15+N15+P15</f>
        <v>100</v>
      </c>
      <c r="T15" s="74"/>
      <c r="U15" s="74"/>
      <c r="V15" s="74"/>
      <c r="W15" s="74"/>
      <c r="X15" s="74"/>
    </row>
    <row r="16" spans="1:24" s="75" customFormat="1" ht="15" hidden="1" customHeight="1" x14ac:dyDescent="0.2">
      <c r="A16" s="105">
        <v>3</v>
      </c>
      <c r="B16" s="250" t="str">
        <f>'planilha '!C35</f>
        <v xml:space="preserve">IMPERMEABILIZAÇÕES E ISOLAMENTOS </v>
      </c>
      <c r="C16" s="250"/>
      <c r="D16" s="250"/>
      <c r="E16" s="115" t="e">
        <f t="shared" si="0"/>
        <v>#DIV/0!</v>
      </c>
      <c r="F16" s="110">
        <v>0</v>
      </c>
      <c r="G16" s="116">
        <f t="shared" si="1"/>
        <v>0</v>
      </c>
      <c r="H16" s="110"/>
      <c r="I16" s="111">
        <f t="shared" si="3"/>
        <v>0</v>
      </c>
      <c r="J16" s="110"/>
      <c r="K16" s="111">
        <f t="shared" si="4"/>
        <v>0</v>
      </c>
      <c r="L16" s="110"/>
      <c r="M16" s="111">
        <f t="shared" si="5"/>
        <v>0</v>
      </c>
      <c r="N16" s="111"/>
      <c r="O16" s="111">
        <f t="shared" si="6"/>
        <v>0</v>
      </c>
      <c r="P16" s="110"/>
      <c r="Q16" s="111">
        <f t="shared" si="2"/>
        <v>0</v>
      </c>
      <c r="R16" s="117">
        <f>'planilha '!I35</f>
        <v>0</v>
      </c>
      <c r="S16" s="113">
        <f t="shared" ref="S16:S29" si="7">F16+H16+J16+L16+N16+P16</f>
        <v>0</v>
      </c>
      <c r="T16" s="74"/>
      <c r="U16" s="74"/>
      <c r="V16" s="74"/>
      <c r="W16" s="74"/>
      <c r="X16" s="74"/>
    </row>
    <row r="17" spans="1:24" s="75" customFormat="1" ht="15" hidden="1" customHeight="1" x14ac:dyDescent="0.2">
      <c r="A17" s="114">
        <v>4</v>
      </c>
      <c r="B17" s="250" t="str">
        <f>'planilha '!C39</f>
        <v xml:space="preserve">SUPERESTRUTURA </v>
      </c>
      <c r="C17" s="250"/>
      <c r="D17" s="250"/>
      <c r="E17" s="115" t="e">
        <f t="shared" si="0"/>
        <v>#DIV/0!</v>
      </c>
      <c r="F17" s="110">
        <v>0</v>
      </c>
      <c r="G17" s="116">
        <f t="shared" si="1"/>
        <v>0</v>
      </c>
      <c r="H17" s="110">
        <v>50</v>
      </c>
      <c r="I17" s="111">
        <f t="shared" si="3"/>
        <v>0</v>
      </c>
      <c r="J17" s="110"/>
      <c r="K17" s="111">
        <f t="shared" si="4"/>
        <v>0</v>
      </c>
      <c r="L17" s="110"/>
      <c r="M17" s="111">
        <f t="shared" si="5"/>
        <v>0</v>
      </c>
      <c r="N17" s="111"/>
      <c r="O17" s="111">
        <f t="shared" si="6"/>
        <v>0</v>
      </c>
      <c r="P17" s="110"/>
      <c r="Q17" s="111">
        <f t="shared" si="2"/>
        <v>0</v>
      </c>
      <c r="R17" s="117">
        <f>'planilha '!I39</f>
        <v>0</v>
      </c>
      <c r="S17" s="113">
        <f t="shared" si="7"/>
        <v>50</v>
      </c>
      <c r="T17" s="74"/>
      <c r="U17" s="74"/>
      <c r="V17" s="74"/>
      <c r="W17" s="74"/>
      <c r="X17" s="74"/>
    </row>
    <row r="18" spans="1:24" s="75" customFormat="1" ht="15" hidden="1" customHeight="1" x14ac:dyDescent="0.2">
      <c r="A18" s="105">
        <v>5</v>
      </c>
      <c r="B18" s="250" t="str">
        <f>'planilha '!C44</f>
        <v>PAREDES E PAINÉIS</v>
      </c>
      <c r="C18" s="250"/>
      <c r="D18" s="250"/>
      <c r="E18" s="115" t="e">
        <f t="shared" si="0"/>
        <v>#DIV/0!</v>
      </c>
      <c r="F18" s="110">
        <v>0</v>
      </c>
      <c r="G18" s="116">
        <f t="shared" si="1"/>
        <v>0</v>
      </c>
      <c r="H18" s="110">
        <v>35</v>
      </c>
      <c r="I18" s="111">
        <f t="shared" si="3"/>
        <v>0</v>
      </c>
      <c r="J18" s="110"/>
      <c r="K18" s="111">
        <f t="shared" si="4"/>
        <v>0</v>
      </c>
      <c r="L18" s="110"/>
      <c r="M18" s="111">
        <f t="shared" si="5"/>
        <v>0</v>
      </c>
      <c r="N18" s="111"/>
      <c r="O18" s="111">
        <f t="shared" si="6"/>
        <v>0</v>
      </c>
      <c r="P18" s="110"/>
      <c r="Q18" s="111">
        <f t="shared" si="2"/>
        <v>0</v>
      </c>
      <c r="R18" s="117">
        <f>'planilha '!I44</f>
        <v>0</v>
      </c>
      <c r="S18" s="113">
        <f t="shared" si="7"/>
        <v>35</v>
      </c>
      <c r="T18" s="74"/>
      <c r="U18" s="74"/>
      <c r="V18" s="74"/>
      <c r="W18" s="74"/>
      <c r="X18" s="74"/>
    </row>
    <row r="19" spans="1:24" s="75" customFormat="1" ht="15" hidden="1" customHeight="1" x14ac:dyDescent="0.2">
      <c r="A19" s="114">
        <v>6</v>
      </c>
      <c r="B19" s="250" t="str">
        <f>'planilha '!C47</f>
        <v xml:space="preserve">COBERTURA </v>
      </c>
      <c r="C19" s="250"/>
      <c r="D19" s="250"/>
      <c r="E19" s="115" t="e">
        <f t="shared" si="0"/>
        <v>#DIV/0!</v>
      </c>
      <c r="F19" s="110"/>
      <c r="G19" s="116">
        <f t="shared" si="1"/>
        <v>0</v>
      </c>
      <c r="H19" s="110">
        <v>80</v>
      </c>
      <c r="I19" s="111">
        <f t="shared" si="3"/>
        <v>0</v>
      </c>
      <c r="J19" s="110">
        <v>20</v>
      </c>
      <c r="K19" s="111">
        <f t="shared" si="4"/>
        <v>0</v>
      </c>
      <c r="L19" s="110"/>
      <c r="M19" s="111">
        <f t="shared" si="5"/>
        <v>0</v>
      </c>
      <c r="N19" s="111"/>
      <c r="O19" s="111">
        <f t="shared" si="6"/>
        <v>0</v>
      </c>
      <c r="P19" s="110"/>
      <c r="Q19" s="111">
        <f t="shared" si="2"/>
        <v>0</v>
      </c>
      <c r="R19" s="117">
        <f>'planilha '!I47</f>
        <v>0</v>
      </c>
      <c r="S19" s="113">
        <f t="shared" si="7"/>
        <v>100</v>
      </c>
      <c r="T19" s="74"/>
      <c r="U19" s="74"/>
      <c r="V19" s="74"/>
      <c r="W19" s="74"/>
      <c r="X19" s="74"/>
    </row>
    <row r="20" spans="1:24" s="75" customFormat="1" ht="15" hidden="1" customHeight="1" x14ac:dyDescent="0.2">
      <c r="A20" s="105">
        <v>7</v>
      </c>
      <c r="B20" s="250" t="str">
        <f>'planilha '!C53</f>
        <v xml:space="preserve">ESQUADRIAS DE MADEIRA </v>
      </c>
      <c r="C20" s="250"/>
      <c r="D20" s="250"/>
      <c r="E20" s="115" t="e">
        <f t="shared" si="0"/>
        <v>#DIV/0!</v>
      </c>
      <c r="F20" s="110"/>
      <c r="G20" s="116">
        <f t="shared" si="1"/>
        <v>0</v>
      </c>
      <c r="H20" s="110"/>
      <c r="I20" s="111">
        <f t="shared" si="3"/>
        <v>0</v>
      </c>
      <c r="J20" s="110"/>
      <c r="K20" s="111">
        <f t="shared" si="4"/>
        <v>0</v>
      </c>
      <c r="L20" s="110"/>
      <c r="M20" s="111">
        <f t="shared" si="5"/>
        <v>0</v>
      </c>
      <c r="N20" s="111"/>
      <c r="O20" s="111">
        <f t="shared" si="6"/>
        <v>0</v>
      </c>
      <c r="P20" s="110">
        <v>100</v>
      </c>
      <c r="Q20" s="111">
        <f t="shared" si="2"/>
        <v>0</v>
      </c>
      <c r="R20" s="117">
        <f>'planilha '!I53</f>
        <v>0</v>
      </c>
      <c r="S20" s="113">
        <f t="shared" si="7"/>
        <v>100</v>
      </c>
      <c r="T20" s="74"/>
      <c r="U20" s="74"/>
      <c r="V20" s="74"/>
      <c r="W20" s="74"/>
      <c r="X20" s="74"/>
    </row>
    <row r="21" spans="1:24" s="75" customFormat="1" ht="15" hidden="1" customHeight="1" x14ac:dyDescent="0.2">
      <c r="A21" s="114">
        <v>8</v>
      </c>
      <c r="B21" s="250" t="str">
        <f>'planilha '!C63</f>
        <v>ESQUADRIAS METÁLICAS / VIDRO TEMPERADO / ACRÍLICO</v>
      </c>
      <c r="C21" s="250"/>
      <c r="D21" s="250"/>
      <c r="E21" s="115" t="e">
        <f t="shared" si="0"/>
        <v>#DIV/0!</v>
      </c>
      <c r="F21" s="110"/>
      <c r="G21" s="116">
        <f t="shared" si="1"/>
        <v>0</v>
      </c>
      <c r="H21" s="110"/>
      <c r="I21" s="111">
        <f t="shared" si="3"/>
        <v>0</v>
      </c>
      <c r="J21" s="110"/>
      <c r="K21" s="111">
        <f t="shared" si="4"/>
        <v>0</v>
      </c>
      <c r="L21" s="110"/>
      <c r="M21" s="111">
        <f t="shared" si="5"/>
        <v>0</v>
      </c>
      <c r="N21" s="111"/>
      <c r="O21" s="111">
        <f t="shared" si="6"/>
        <v>0</v>
      </c>
      <c r="P21" s="110">
        <v>100</v>
      </c>
      <c r="Q21" s="111">
        <f t="shared" si="2"/>
        <v>0</v>
      </c>
      <c r="R21" s="117">
        <f>'planilha '!I63</f>
        <v>0</v>
      </c>
      <c r="S21" s="113">
        <f t="shared" si="7"/>
        <v>100</v>
      </c>
      <c r="T21" s="74"/>
      <c r="U21" s="74"/>
      <c r="V21" s="74"/>
      <c r="W21" s="74"/>
      <c r="X21" s="74"/>
    </row>
    <row r="22" spans="1:24" s="75" customFormat="1" ht="15" hidden="1" customHeight="1" x14ac:dyDescent="0.2">
      <c r="A22" s="114">
        <v>9</v>
      </c>
      <c r="B22" s="250" t="str">
        <f>'planilha '!C68</f>
        <v>REVESTIMENTOS</v>
      </c>
      <c r="C22" s="250"/>
      <c r="D22" s="250"/>
      <c r="E22" s="115" t="e">
        <f t="shared" si="0"/>
        <v>#DIV/0!</v>
      </c>
      <c r="F22" s="110"/>
      <c r="G22" s="116">
        <f t="shared" si="1"/>
        <v>0</v>
      </c>
      <c r="H22" s="110">
        <v>35</v>
      </c>
      <c r="I22" s="111">
        <f t="shared" si="3"/>
        <v>0</v>
      </c>
      <c r="J22" s="110">
        <v>65</v>
      </c>
      <c r="K22" s="111">
        <f t="shared" si="4"/>
        <v>0</v>
      </c>
      <c r="L22" s="110"/>
      <c r="M22" s="111">
        <f t="shared" si="5"/>
        <v>0</v>
      </c>
      <c r="N22" s="111"/>
      <c r="O22" s="111">
        <f t="shared" si="6"/>
        <v>0</v>
      </c>
      <c r="P22" s="110"/>
      <c r="Q22" s="111">
        <f t="shared" si="2"/>
        <v>0</v>
      </c>
      <c r="R22" s="117">
        <f>'planilha '!I68</f>
        <v>0</v>
      </c>
      <c r="S22" s="113">
        <f t="shared" si="7"/>
        <v>100</v>
      </c>
      <c r="T22" s="74"/>
      <c r="U22" s="74"/>
      <c r="V22" s="74"/>
      <c r="W22" s="74"/>
      <c r="X22" s="74"/>
    </row>
    <row r="23" spans="1:24" s="75" customFormat="1" ht="15" hidden="1" customHeight="1" x14ac:dyDescent="0.2">
      <c r="A23" s="105">
        <v>10</v>
      </c>
      <c r="B23" s="250" t="str">
        <f>'planilha '!C80</f>
        <v>PISOS</v>
      </c>
      <c r="C23" s="250"/>
      <c r="D23" s="250"/>
      <c r="E23" s="115" t="e">
        <f t="shared" si="0"/>
        <v>#DIV/0!</v>
      </c>
      <c r="F23" s="110"/>
      <c r="G23" s="116">
        <f t="shared" si="1"/>
        <v>0</v>
      </c>
      <c r="H23" s="110">
        <v>40</v>
      </c>
      <c r="I23" s="111">
        <f t="shared" si="3"/>
        <v>0</v>
      </c>
      <c r="J23" s="110">
        <v>60</v>
      </c>
      <c r="K23" s="111">
        <f t="shared" si="4"/>
        <v>0</v>
      </c>
      <c r="L23" s="110"/>
      <c r="M23" s="111">
        <f t="shared" si="5"/>
        <v>0</v>
      </c>
      <c r="N23" s="111"/>
      <c r="O23" s="111">
        <f t="shared" si="6"/>
        <v>0</v>
      </c>
      <c r="P23" s="110"/>
      <c r="Q23" s="111">
        <f t="shared" si="2"/>
        <v>0</v>
      </c>
      <c r="R23" s="117">
        <f>'planilha '!I80</f>
        <v>0</v>
      </c>
      <c r="S23" s="113">
        <f t="shared" si="7"/>
        <v>100</v>
      </c>
      <c r="T23" s="74"/>
      <c r="U23" s="74"/>
      <c r="V23" s="74"/>
      <c r="W23" s="74"/>
      <c r="X23" s="74"/>
    </row>
    <row r="24" spans="1:24" s="75" customFormat="1" ht="15" hidden="1" customHeight="1" x14ac:dyDescent="0.2">
      <c r="A24" s="114">
        <v>11</v>
      </c>
      <c r="B24" s="250" t="str">
        <f>'planilha '!C86</f>
        <v xml:space="preserve">PINTURA </v>
      </c>
      <c r="C24" s="250"/>
      <c r="D24" s="250"/>
      <c r="E24" s="115" t="e">
        <f t="shared" si="0"/>
        <v>#DIV/0!</v>
      </c>
      <c r="F24" s="110"/>
      <c r="G24" s="116">
        <f t="shared" si="1"/>
        <v>0</v>
      </c>
      <c r="H24" s="110"/>
      <c r="I24" s="111">
        <f t="shared" si="3"/>
        <v>0</v>
      </c>
      <c r="J24" s="110"/>
      <c r="K24" s="111">
        <f t="shared" si="4"/>
        <v>0</v>
      </c>
      <c r="L24" s="110"/>
      <c r="M24" s="111">
        <f t="shared" si="5"/>
        <v>0</v>
      </c>
      <c r="N24" s="111"/>
      <c r="O24" s="111">
        <f t="shared" si="6"/>
        <v>0</v>
      </c>
      <c r="P24" s="110">
        <v>100</v>
      </c>
      <c r="Q24" s="111">
        <f t="shared" si="2"/>
        <v>0</v>
      </c>
      <c r="R24" s="117">
        <f>'planilha '!I86</f>
        <v>0</v>
      </c>
      <c r="S24" s="113">
        <f t="shared" si="7"/>
        <v>100</v>
      </c>
      <c r="T24" s="74"/>
      <c r="U24" s="74"/>
      <c r="V24" s="74"/>
      <c r="W24" s="74"/>
      <c r="X24" s="74"/>
    </row>
    <row r="25" spans="1:24" s="75" customFormat="1" ht="15" hidden="1" customHeight="1" x14ac:dyDescent="0.2">
      <c r="A25" s="114">
        <v>12</v>
      </c>
      <c r="B25" s="250" t="str">
        <f>'planilha '!C92</f>
        <v>INSTALAÇÕES ELÉTRICAS</v>
      </c>
      <c r="C25" s="250"/>
      <c r="D25" s="250"/>
      <c r="E25" s="115" t="e">
        <f t="shared" si="0"/>
        <v>#DIV/0!</v>
      </c>
      <c r="F25" s="110"/>
      <c r="G25" s="116">
        <f t="shared" si="1"/>
        <v>0</v>
      </c>
      <c r="H25" s="110">
        <v>20</v>
      </c>
      <c r="I25" s="111">
        <f t="shared" si="3"/>
        <v>0</v>
      </c>
      <c r="J25" s="110">
        <v>80</v>
      </c>
      <c r="K25" s="111">
        <f t="shared" si="4"/>
        <v>0</v>
      </c>
      <c r="L25" s="110"/>
      <c r="M25" s="111">
        <f t="shared" si="5"/>
        <v>0</v>
      </c>
      <c r="N25" s="111"/>
      <c r="O25" s="111">
        <f t="shared" si="6"/>
        <v>0</v>
      </c>
      <c r="P25" s="110"/>
      <c r="Q25" s="111">
        <f t="shared" si="2"/>
        <v>0</v>
      </c>
      <c r="R25" s="117">
        <f>'planilha '!I92</f>
        <v>0</v>
      </c>
      <c r="S25" s="113">
        <f t="shared" si="7"/>
        <v>100</v>
      </c>
      <c r="T25" s="74"/>
      <c r="U25" s="85"/>
      <c r="V25" s="74"/>
      <c r="W25" s="74"/>
      <c r="X25" s="74"/>
    </row>
    <row r="26" spans="1:24" s="75" customFormat="1" ht="15" hidden="1" customHeight="1" x14ac:dyDescent="0.2">
      <c r="A26" s="105">
        <v>13</v>
      </c>
      <c r="B26" s="250" t="str">
        <f>'planilha '!C108</f>
        <v>INSTALAÇÕES HIDRO-SANITÁRIAS</v>
      </c>
      <c r="C26" s="250"/>
      <c r="D26" s="250"/>
      <c r="E26" s="115" t="e">
        <f t="shared" si="0"/>
        <v>#DIV/0!</v>
      </c>
      <c r="F26" s="118"/>
      <c r="G26" s="116">
        <f t="shared" si="1"/>
        <v>0</v>
      </c>
      <c r="H26" s="110"/>
      <c r="I26" s="111">
        <f t="shared" si="3"/>
        <v>0</v>
      </c>
      <c r="J26" s="110">
        <v>65</v>
      </c>
      <c r="K26" s="111">
        <f t="shared" si="4"/>
        <v>0</v>
      </c>
      <c r="L26" s="110"/>
      <c r="M26" s="111">
        <f t="shared" si="5"/>
        <v>0</v>
      </c>
      <c r="N26" s="111"/>
      <c r="O26" s="111">
        <f t="shared" si="6"/>
        <v>0</v>
      </c>
      <c r="P26" s="110">
        <v>35</v>
      </c>
      <c r="Q26" s="111">
        <f t="shared" si="2"/>
        <v>0</v>
      </c>
      <c r="R26" s="117">
        <f>'planilha '!I108</f>
        <v>0</v>
      </c>
      <c r="S26" s="113">
        <f t="shared" si="7"/>
        <v>100</v>
      </c>
      <c r="T26" s="74"/>
      <c r="U26" s="74"/>
      <c r="V26" s="74"/>
      <c r="W26" s="74"/>
      <c r="X26" s="74"/>
    </row>
    <row r="27" spans="1:24" s="75" customFormat="1" ht="15" hidden="1" customHeight="1" x14ac:dyDescent="0.2">
      <c r="A27" s="114">
        <v>14</v>
      </c>
      <c r="B27" s="250" t="str">
        <f>'planilha '!C126</f>
        <v xml:space="preserve">APARELHOS, TORNEIRAS E TAMPOS </v>
      </c>
      <c r="C27" s="250"/>
      <c r="D27" s="250"/>
      <c r="E27" s="115" t="e">
        <f t="shared" si="0"/>
        <v>#DIV/0!</v>
      </c>
      <c r="F27" s="110"/>
      <c r="G27" s="116">
        <f t="shared" si="1"/>
        <v>0</v>
      </c>
      <c r="H27" s="110"/>
      <c r="I27" s="111">
        <f t="shared" si="3"/>
        <v>0</v>
      </c>
      <c r="J27" s="110"/>
      <c r="K27" s="111">
        <f t="shared" si="4"/>
        <v>0</v>
      </c>
      <c r="L27" s="110"/>
      <c r="M27" s="111">
        <f t="shared" si="5"/>
        <v>0</v>
      </c>
      <c r="N27" s="111"/>
      <c r="O27" s="111">
        <f t="shared" si="6"/>
        <v>0</v>
      </c>
      <c r="P27" s="110">
        <v>100</v>
      </c>
      <c r="Q27" s="111">
        <f t="shared" si="2"/>
        <v>0</v>
      </c>
      <c r="R27" s="117">
        <f>'planilha '!I126</f>
        <v>0</v>
      </c>
      <c r="S27" s="113">
        <f t="shared" si="7"/>
        <v>100</v>
      </c>
      <c r="T27" s="74"/>
      <c r="U27" s="74"/>
      <c r="V27" s="74"/>
      <c r="W27" s="74"/>
      <c r="X27" s="74"/>
    </row>
    <row r="28" spans="1:24" s="75" customFormat="1" ht="15" hidden="1" customHeight="1" x14ac:dyDescent="0.2">
      <c r="A28" s="114">
        <v>15</v>
      </c>
      <c r="B28" s="250" t="str">
        <f>'planilha '!C133</f>
        <v xml:space="preserve">SERVIÇOS COMPLEMENTARES </v>
      </c>
      <c r="C28" s="250"/>
      <c r="D28" s="250"/>
      <c r="E28" s="115" t="e">
        <f t="shared" si="0"/>
        <v>#DIV/0!</v>
      </c>
      <c r="F28" s="119"/>
      <c r="G28" s="116"/>
      <c r="H28" s="110"/>
      <c r="I28" s="111"/>
      <c r="J28" s="110"/>
      <c r="K28" s="111"/>
      <c r="L28" s="110"/>
      <c r="M28" s="111">
        <f t="shared" si="5"/>
        <v>0</v>
      </c>
      <c r="N28" s="111"/>
      <c r="O28" s="111">
        <f t="shared" si="6"/>
        <v>0</v>
      </c>
      <c r="P28" s="110">
        <v>100</v>
      </c>
      <c r="Q28" s="111">
        <f t="shared" si="2"/>
        <v>0</v>
      </c>
      <c r="R28" s="117">
        <f>'planilha '!I133</f>
        <v>0</v>
      </c>
      <c r="S28" s="113">
        <f t="shared" si="7"/>
        <v>100</v>
      </c>
      <c r="T28" s="74"/>
      <c r="U28" s="74"/>
      <c r="V28" s="74"/>
      <c r="W28" s="74"/>
      <c r="X28" s="74"/>
    </row>
    <row r="29" spans="1:24" s="75" customFormat="1" ht="15" hidden="1" customHeight="1" thickBot="1" x14ac:dyDescent="0.25">
      <c r="A29" s="114">
        <v>17</v>
      </c>
      <c r="B29" s="250" t="str">
        <f>'planilha '!C140</f>
        <v xml:space="preserve">LIMPEZA FINAL </v>
      </c>
      <c r="C29" s="250"/>
      <c r="D29" s="250"/>
      <c r="E29" s="115" t="e">
        <f t="shared" si="0"/>
        <v>#DIV/0!</v>
      </c>
      <c r="F29" s="110"/>
      <c r="G29" s="116">
        <f t="shared" si="1"/>
        <v>0</v>
      </c>
      <c r="H29" s="110"/>
      <c r="I29" s="111">
        <f t="shared" si="3"/>
        <v>0</v>
      </c>
      <c r="J29" s="110"/>
      <c r="K29" s="111">
        <f t="shared" si="4"/>
        <v>0</v>
      </c>
      <c r="L29" s="110"/>
      <c r="M29" s="111">
        <f t="shared" si="5"/>
        <v>0</v>
      </c>
      <c r="N29" s="111"/>
      <c r="O29" s="111">
        <f t="shared" si="6"/>
        <v>0</v>
      </c>
      <c r="P29" s="110">
        <v>100</v>
      </c>
      <c r="Q29" s="111">
        <f t="shared" si="2"/>
        <v>0</v>
      </c>
      <c r="R29" s="117">
        <f>'planilha '!I140</f>
        <v>0</v>
      </c>
      <c r="S29" s="113">
        <f t="shared" si="7"/>
        <v>100</v>
      </c>
      <c r="T29" s="74"/>
      <c r="U29" s="74"/>
      <c r="V29" s="74"/>
      <c r="W29" s="74"/>
      <c r="X29" s="74"/>
    </row>
    <row r="30" spans="1:24" s="75" customFormat="1" ht="15" customHeight="1" x14ac:dyDescent="0.2">
      <c r="A30" s="120"/>
      <c r="B30" s="251" t="s">
        <v>61</v>
      </c>
      <c r="C30" s="251"/>
      <c r="D30" s="251"/>
      <c r="E30" s="121" t="e">
        <f>SUM(E13:E29)</f>
        <v>#DIV/0!</v>
      </c>
      <c r="F30" s="122" t="e">
        <f>G30/R31*100</f>
        <v>#DIV/0!</v>
      </c>
      <c r="G30" s="123">
        <f>SUM(G13:G29)</f>
        <v>0</v>
      </c>
      <c r="H30" s="122" t="e">
        <f>I30/R31*100</f>
        <v>#DIV/0!</v>
      </c>
      <c r="I30" s="123">
        <f>SUM(I13:I29)</f>
        <v>0</v>
      </c>
      <c r="J30" s="122" t="e">
        <f>K30/$R$31*100</f>
        <v>#DIV/0!</v>
      </c>
      <c r="K30" s="123">
        <f>SUM(K13:K29)</f>
        <v>0</v>
      </c>
      <c r="L30" s="122" t="e">
        <f>M30/$R$31*100</f>
        <v>#DIV/0!</v>
      </c>
      <c r="M30" s="123">
        <f>SUM(M13:M29)</f>
        <v>0</v>
      </c>
      <c r="N30" s="122" t="e">
        <f>O30/$R$31*100</f>
        <v>#DIV/0!</v>
      </c>
      <c r="O30" s="123">
        <f>SUM(O13:O29)</f>
        <v>0</v>
      </c>
      <c r="P30" s="122" t="e">
        <f>Q30/R31*100</f>
        <v>#DIV/0!</v>
      </c>
      <c r="Q30" s="123">
        <f>SUM(Q13:Q29)</f>
        <v>0</v>
      </c>
      <c r="R30" s="124"/>
      <c r="S30" s="125"/>
      <c r="T30" s="74"/>
      <c r="U30" s="85"/>
      <c r="V30" s="74"/>
      <c r="W30" s="74"/>
      <c r="X30" s="74"/>
    </row>
    <row r="31" spans="1:24" s="75" customFormat="1" ht="15" customHeight="1" thickBot="1" x14ac:dyDescent="0.25">
      <c r="A31" s="126"/>
      <c r="B31" s="272" t="s">
        <v>60</v>
      </c>
      <c r="C31" s="272"/>
      <c r="D31" s="272"/>
      <c r="E31" s="127"/>
      <c r="F31" s="128" t="e">
        <f>F30</f>
        <v>#DIV/0!</v>
      </c>
      <c r="G31" s="129">
        <f>G30</f>
        <v>0</v>
      </c>
      <c r="H31" s="130" t="e">
        <f t="shared" ref="H31:P31" si="8">H30+F31</f>
        <v>#DIV/0!</v>
      </c>
      <c r="I31" s="131">
        <f t="shared" si="8"/>
        <v>0</v>
      </c>
      <c r="J31" s="128" t="e">
        <f t="shared" si="8"/>
        <v>#DIV/0!</v>
      </c>
      <c r="K31" s="129">
        <f t="shared" si="8"/>
        <v>0</v>
      </c>
      <c r="L31" s="128" t="e">
        <f t="shared" si="8"/>
        <v>#DIV/0!</v>
      </c>
      <c r="M31" s="129">
        <f t="shared" si="8"/>
        <v>0</v>
      </c>
      <c r="N31" s="128" t="e">
        <f t="shared" si="8"/>
        <v>#DIV/0!</v>
      </c>
      <c r="O31" s="129">
        <f t="shared" si="8"/>
        <v>0</v>
      </c>
      <c r="P31" s="128" t="e">
        <f t="shared" si="8"/>
        <v>#DIV/0!</v>
      </c>
      <c r="Q31" s="129">
        <f>Q30+O31</f>
        <v>0</v>
      </c>
      <c r="R31" s="132">
        <f>SUM(R13:R29)</f>
        <v>0</v>
      </c>
      <c r="S31" s="133"/>
      <c r="T31" s="74"/>
      <c r="U31" s="85"/>
      <c r="V31" s="74"/>
      <c r="W31" s="74"/>
      <c r="X31" s="74"/>
    </row>
    <row r="32" spans="1:24" x14ac:dyDescent="0.2">
      <c r="A32" s="134"/>
      <c r="B32" s="134"/>
      <c r="C32" s="134"/>
      <c r="D32" s="134"/>
      <c r="E32" s="135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</row>
    <row r="33" spans="1:21" x14ac:dyDescent="0.2">
      <c r="A33" s="134"/>
      <c r="B33" s="134"/>
      <c r="C33" s="134"/>
      <c r="D33" s="134"/>
      <c r="E33" s="135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U33" s="86"/>
    </row>
    <row r="34" spans="1:21" x14ac:dyDescent="0.2">
      <c r="A34" s="134"/>
      <c r="B34" s="134"/>
      <c r="C34" s="134"/>
      <c r="D34" s="134"/>
      <c r="E34" s="135"/>
      <c r="F34" s="134"/>
      <c r="G34" s="134"/>
      <c r="H34" s="134"/>
      <c r="I34" s="134"/>
      <c r="J34" s="136"/>
      <c r="K34" s="134"/>
      <c r="L34" s="134"/>
      <c r="M34" s="134"/>
      <c r="N34" s="134"/>
      <c r="O34" s="134"/>
      <c r="P34" s="134"/>
      <c r="Q34" s="134"/>
      <c r="R34" s="134"/>
      <c r="S34" s="134"/>
    </row>
    <row r="35" spans="1:21" x14ac:dyDescent="0.2">
      <c r="A35" s="134"/>
      <c r="B35" s="134"/>
      <c r="C35" s="134"/>
      <c r="D35" s="134"/>
      <c r="E35" s="135"/>
      <c r="F35" s="134"/>
      <c r="G35" s="134"/>
      <c r="H35" s="134"/>
      <c r="I35" s="134"/>
      <c r="J35" s="184">
        <f>'planilha '!C4</f>
        <v>0</v>
      </c>
      <c r="K35" s="184" t="str">
        <f>'planilha '!D149</f>
        <v>Local, data</v>
      </c>
      <c r="L35" s="184"/>
      <c r="M35" s="184"/>
      <c r="N35" s="184"/>
      <c r="O35" s="184"/>
      <c r="P35" s="184"/>
      <c r="Q35" s="185"/>
      <c r="R35" s="185"/>
      <c r="S35" s="185"/>
    </row>
    <row r="36" spans="1:21" x14ac:dyDescent="0.2">
      <c r="A36" s="134"/>
      <c r="B36" s="134"/>
      <c r="C36" s="134"/>
      <c r="D36" s="134"/>
      <c r="E36" s="135"/>
      <c r="F36" s="134"/>
      <c r="G36" s="134"/>
      <c r="H36" s="134"/>
      <c r="I36" s="134"/>
      <c r="J36" s="136"/>
      <c r="K36" s="171"/>
      <c r="L36" s="171"/>
      <c r="M36" s="171"/>
      <c r="N36" s="171"/>
      <c r="O36" s="171"/>
      <c r="P36" s="171"/>
      <c r="Q36" s="171"/>
      <c r="R36" s="171"/>
      <c r="S36" s="134"/>
    </row>
    <row r="37" spans="1:21" x14ac:dyDescent="0.2">
      <c r="A37" s="134"/>
      <c r="B37" s="134"/>
      <c r="C37" s="134"/>
      <c r="D37" s="134"/>
      <c r="E37" s="135"/>
      <c r="F37" s="134"/>
      <c r="G37" s="134"/>
      <c r="H37" s="134"/>
      <c r="I37" s="134"/>
      <c r="J37" s="136"/>
      <c r="K37" s="171"/>
      <c r="L37" s="171"/>
      <c r="M37" s="171"/>
      <c r="N37" s="171"/>
      <c r="O37" s="171"/>
      <c r="P37" s="171"/>
      <c r="Q37" s="171"/>
      <c r="R37" s="171"/>
      <c r="S37" s="134"/>
    </row>
    <row r="38" spans="1:21" x14ac:dyDescent="0.2">
      <c r="A38" s="134"/>
      <c r="B38" s="134"/>
      <c r="C38" s="134"/>
      <c r="D38" s="134"/>
      <c r="E38" s="135"/>
      <c r="F38" s="134"/>
      <c r="G38" s="134"/>
      <c r="H38" s="134"/>
      <c r="I38" s="134"/>
      <c r="R38" s="169"/>
      <c r="S38" s="169"/>
    </row>
    <row r="39" spans="1:21" x14ac:dyDescent="0.2">
      <c r="A39" s="134"/>
      <c r="B39" s="134"/>
      <c r="C39" s="134"/>
      <c r="D39" s="134"/>
      <c r="E39" s="135"/>
      <c r="F39" s="134"/>
      <c r="G39" s="134"/>
      <c r="H39" s="134"/>
      <c r="I39" s="134"/>
      <c r="K39" s="275">
        <f>'planilha '!D153</f>
        <v>0</v>
      </c>
      <c r="L39" s="186"/>
      <c r="M39" s="186"/>
      <c r="N39" s="186"/>
      <c r="O39" s="186"/>
      <c r="P39" s="186"/>
      <c r="Q39" s="186"/>
      <c r="R39" s="186"/>
      <c r="S39" s="134"/>
    </row>
    <row r="40" spans="1:21" x14ac:dyDescent="0.2">
      <c r="A40" s="134"/>
      <c r="B40" s="134"/>
      <c r="C40" s="134"/>
      <c r="D40" s="134"/>
      <c r="E40" s="135"/>
      <c r="F40" s="134"/>
      <c r="G40" s="134"/>
      <c r="H40" s="134"/>
      <c r="I40" s="134"/>
      <c r="J40" s="134"/>
      <c r="K40" s="254">
        <f>'planilha '!D154</f>
        <v>0</v>
      </c>
      <c r="L40" s="254"/>
      <c r="M40" s="254"/>
      <c r="N40" s="254"/>
      <c r="O40" s="254"/>
      <c r="P40" s="254"/>
      <c r="Q40" s="254"/>
      <c r="R40" s="254"/>
      <c r="S40" s="134"/>
    </row>
  </sheetData>
  <sheetProtection sheet="1" objects="1" scenarios="1" selectLockedCells="1"/>
  <mergeCells count="51">
    <mergeCell ref="K40:R40"/>
    <mergeCell ref="A1:S1"/>
    <mergeCell ref="H7:K7"/>
    <mergeCell ref="H8:K8"/>
    <mergeCell ref="B6:F6"/>
    <mergeCell ref="B7:F7"/>
    <mergeCell ref="B8:F8"/>
    <mergeCell ref="L6:O9"/>
    <mergeCell ref="I2:J2"/>
    <mergeCell ref="I3:J3"/>
    <mergeCell ref="I4:J4"/>
    <mergeCell ref="B23:D23"/>
    <mergeCell ref="B31:D31"/>
    <mergeCell ref="B25:D25"/>
    <mergeCell ref="B26:D26"/>
    <mergeCell ref="B27:D27"/>
    <mergeCell ref="B29:D29"/>
    <mergeCell ref="B28:D28"/>
    <mergeCell ref="B30:D30"/>
    <mergeCell ref="A10:A12"/>
    <mergeCell ref="L11:M11"/>
    <mergeCell ref="B24:D24"/>
    <mergeCell ref="B15:D15"/>
    <mergeCell ref="B16:D16"/>
    <mergeCell ref="B17:D17"/>
    <mergeCell ref="B18:D18"/>
    <mergeCell ref="B19:D19"/>
    <mergeCell ref="B20:D20"/>
    <mergeCell ref="B21:D21"/>
    <mergeCell ref="B22:D22"/>
    <mergeCell ref="B13:D13"/>
    <mergeCell ref="F11:G11"/>
    <mergeCell ref="B10:D12"/>
    <mergeCell ref="R11:R12"/>
    <mergeCell ref="S11:S12"/>
    <mergeCell ref="B9:F9"/>
    <mergeCell ref="H9:K9"/>
    <mergeCell ref="R10:S10"/>
    <mergeCell ref="N11:O11"/>
    <mergeCell ref="F10:Q10"/>
    <mergeCell ref="H11:I11"/>
    <mergeCell ref="J11:K11"/>
    <mergeCell ref="P11:Q11"/>
    <mergeCell ref="E10:E12"/>
    <mergeCell ref="A5:S5"/>
    <mergeCell ref="B2:H2"/>
    <mergeCell ref="B3:H3"/>
    <mergeCell ref="B4:H4"/>
    <mergeCell ref="K2:S2"/>
    <mergeCell ref="K4:S4"/>
    <mergeCell ref="K3:S3"/>
  </mergeCells>
  <phoneticPr fontId="0" type="noConversion"/>
  <printOptions horizontalCentered="1"/>
  <pageMargins left="0.19685039370078741" right="0.11811023622047245" top="1.63" bottom="0.43307086614173229" header="0.27559055118110237" footer="0.39370078740157483"/>
  <pageSetup paperSize="9" orientation="landscape" r:id="rId1"/>
  <headerFooter alignWithMargins="0"/>
  <colBreaks count="1" manualBreakCount="1">
    <brk id="19" max="1048575" man="1"/>
  </colBreaks>
  <ignoredErrors>
    <ignoredError sqref="K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 </vt:lpstr>
      <vt:lpstr>cronograma</vt:lpstr>
      <vt:lpstr>cronograma!Area_de_impressao</vt:lpstr>
      <vt:lpstr>'planilha '!Area_de_impressao</vt:lpstr>
      <vt:lpstr>'planilha 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Franciolli Peretti</cp:lastModifiedBy>
  <cp:lastPrinted>2016-11-28T11:06:03Z</cp:lastPrinted>
  <dcterms:created xsi:type="dcterms:W3CDTF">1997-01-10T22:22:50Z</dcterms:created>
  <dcterms:modified xsi:type="dcterms:W3CDTF">2016-11-30T11:11:32Z</dcterms:modified>
</cp:coreProperties>
</file>